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25" windowWidth="14805" windowHeight="789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'1кв'!$A$1:$E$57</definedName>
    <definedName name="_xlnm.Print_Area" localSheetId="1">'2кв'!$A$1:$E$56</definedName>
    <definedName name="_xlnm.Print_Area" localSheetId="2">'3кв'!$A$1:$E$53</definedName>
    <definedName name="_xlnm.Print_Area" localSheetId="3">'4кв'!$A$1:$E$55</definedName>
    <definedName name="_xlnm.Print_Area" localSheetId="4">отчет!$A$1:$C$45</definedName>
  </definedNames>
  <calcPr calcId="152511"/>
</workbook>
</file>

<file path=xl/calcChain.xml><?xml version="1.0" encoding="utf-8"?>
<calcChain xmlns="http://schemas.openxmlformats.org/spreadsheetml/2006/main">
  <c r="C31" i="27" l="1"/>
  <c r="C32" i="27"/>
  <c r="C27" i="27"/>
  <c r="C26" i="27"/>
  <c r="C22" i="27"/>
  <c r="C23" i="27"/>
  <c r="C24" i="27"/>
  <c r="C25" i="27"/>
  <c r="C20" i="27"/>
  <c r="C21" i="27"/>
  <c r="C19" i="27"/>
  <c r="B50" i="26"/>
  <c r="C14" i="27"/>
  <c r="C15" i="27"/>
  <c r="C16" i="27"/>
  <c r="C13" i="27"/>
  <c r="C17" i="27" l="1"/>
  <c r="C6" i="27"/>
  <c r="C40" i="27"/>
  <c r="D26" i="27"/>
  <c r="C29" i="27" l="1"/>
  <c r="B48" i="26"/>
  <c r="E29" i="26"/>
  <c r="E32" i="26"/>
  <c r="E31" i="26"/>
  <c r="C28" i="27" s="1"/>
  <c r="B53" i="26"/>
  <c r="B52" i="26"/>
  <c r="B51" i="26"/>
  <c r="F20" i="26"/>
  <c r="E22" i="26" s="1"/>
  <c r="C34" i="27" l="1"/>
  <c r="C35" i="27" s="1"/>
  <c r="E24" i="26"/>
  <c r="E34" i="26" s="1"/>
  <c r="B54" i="26" s="1"/>
  <c r="B55" i="26" s="1"/>
  <c r="B46" i="25"/>
  <c r="E32" i="25"/>
  <c r="E30" i="25"/>
  <c r="B51" i="25" l="1"/>
  <c r="B50" i="25"/>
  <c r="B49" i="25"/>
  <c r="F20" i="25"/>
  <c r="E24" i="25" s="1"/>
  <c r="B53" i="24"/>
  <c r="B52" i="24"/>
  <c r="B51" i="24"/>
  <c r="E32" i="24"/>
  <c r="E31" i="24"/>
  <c r="F20" i="24"/>
  <c r="E22" i="24" s="1"/>
  <c r="E22" i="25" l="1"/>
  <c r="B52" i="25" s="1"/>
  <c r="E24" i="24"/>
  <c r="B53" i="25"/>
  <c r="E31" i="23"/>
  <c r="E32" i="23"/>
  <c r="E33" i="23"/>
  <c r="E30" i="23"/>
  <c r="E34" i="24" l="1"/>
  <c r="B54" i="24" s="1"/>
  <c r="B55" i="23"/>
  <c r="B54" i="23"/>
  <c r="B53" i="23"/>
  <c r="F20" i="23"/>
  <c r="E22" i="23" s="1"/>
  <c r="E24" i="23" l="1"/>
  <c r="E36" i="23" s="1"/>
  <c r="B56" i="23" s="1"/>
  <c r="B57" i="23" s="1"/>
  <c r="B48" i="24" s="1"/>
  <c r="B55" i="24" s="1"/>
</calcChain>
</file>

<file path=xl/sharedStrings.xml><?xml version="1.0" encoding="utf-8"?>
<sst xmlns="http://schemas.openxmlformats.org/spreadsheetml/2006/main" count="352" uniqueCount="133">
  <si>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</si>
  <si>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</si>
  <si>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</si>
  <si>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</si>
  <si>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</si>
  <si>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</si>
  <si>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</si>
  <si>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</si>
  <si>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</si>
  <si>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</si>
  <si>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</si>
  <si>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</si>
  <si>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</si>
  <si>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</si>
  <si>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</si>
  <si>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</si>
  <si>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</si>
  <si>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t xml:space="preserve"> (должность, Ф.И.О.)</t>
  </si>
  <si>
    <t xml:space="preserve">           3. Работы (услуги) выполнены (оказаны) полностью, в установленные сроки, с надлежащим качеством.</t>
  </si>
  <si>
    <t>постоянно</t>
  </si>
  <si>
    <t>г. Россошь, ул. Свердлова, д. 31</t>
  </si>
  <si>
    <t>Стоимость материалов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</si>
  <si>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</si>
  <si>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</si>
  <si>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</si>
  <si>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</si>
  <si>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</si>
  <si>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</si>
  <si>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r>
      <t xml:space="preserve">с одной стороны, и </t>
    </r>
    <r>
      <rPr>
        <b/>
        <u/>
        <sz val="12"/>
        <color theme="1"/>
        <rFont val="Times New Roman"/>
        <family val="1"/>
        <charset val="204"/>
      </rPr>
      <t>ООО ЖКХ Локомотив" г. Россошь</t>
    </r>
  </si>
  <si>
    <r>
      <t xml:space="preserve">действующий на основании </t>
    </r>
    <r>
      <rPr>
        <u/>
        <sz val="12"/>
        <color theme="1"/>
        <rFont val="Times New Roman"/>
        <family val="1"/>
        <charset val="204"/>
      </rPr>
      <t xml:space="preserve">устава </t>
    </r>
    <r>
      <rPr>
        <sz val="12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</si>
  <si>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2"/>
        <color theme="1"/>
        <rFont val="Times New Roman"/>
        <family val="1"/>
        <charset val="204"/>
      </rPr>
      <t>№23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</si>
  <si>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2"/>
        <color theme="1"/>
        <rFont val="Times New Roman"/>
        <family val="1"/>
        <charset val="204"/>
      </rPr>
      <t xml:space="preserve"> №31</t>
    </r>
    <r>
      <rPr>
        <sz val="12"/>
        <color theme="1"/>
        <rFont val="Times New Roman"/>
        <family val="1"/>
        <charset val="204"/>
      </rPr>
      <t>, расположенном по адресу:</t>
    </r>
    <r>
      <rPr>
        <u/>
        <sz val="12"/>
        <color theme="1"/>
        <rFont val="Times New Roman"/>
        <family val="1"/>
        <charset val="204"/>
      </rPr>
      <t xml:space="preserve"> г. Россошь, ул. Свердлова</t>
    </r>
  </si>
  <si>
    <t>Sдома=2364,4+69,1 (не жилые)=2433,5м2</t>
  </si>
  <si>
    <t xml:space="preserve">Расходы по содержанию и тек.ремонту </t>
  </si>
  <si>
    <t xml:space="preserve">Расходы по управлению МКД </t>
  </si>
  <si>
    <t>Остаток на начало квартала</t>
  </si>
  <si>
    <t>определена приложением № 9 к договору</t>
  </si>
  <si>
    <t>1 квартал</t>
  </si>
  <si>
    <t>Услуги по содержанию многоквартирного дома</t>
  </si>
  <si>
    <t>интернет ТТК</t>
  </si>
  <si>
    <t>интернет Ростелеком</t>
  </si>
  <si>
    <t>интернет Квант-телеком</t>
  </si>
  <si>
    <t>Дезинсекция, дератизация</t>
  </si>
  <si>
    <t xml:space="preserve">         4. Претензий по выполнению условий Договора Стороны не имеют.</t>
  </si>
  <si>
    <t>холодная вода на СОИ</t>
  </si>
  <si>
    <t>электроэнергия на СОИ</t>
  </si>
  <si>
    <t>водоотведение на СОИ</t>
  </si>
  <si>
    <t>горячая вода на СОИ</t>
  </si>
  <si>
    <r>
      <t xml:space="preserve">именуемый в дальнейшем "Заказчик", в лице </t>
    </r>
    <r>
      <rPr>
        <b/>
        <u/>
        <sz val="12"/>
        <color theme="1"/>
        <rFont val="Times New Roman"/>
        <family val="1"/>
        <charset val="204"/>
      </rPr>
      <t xml:space="preserve"> Корявого Александра Ивановича</t>
    </r>
  </si>
  <si>
    <r>
      <t xml:space="preserve">являющегося собственником квартиры </t>
    </r>
    <r>
      <rPr>
        <u/>
        <sz val="12"/>
        <color theme="1"/>
        <rFont val="Times New Roman"/>
        <family val="1"/>
        <charset val="204"/>
      </rPr>
      <t xml:space="preserve">№22, </t>
    </r>
    <r>
      <rPr>
        <sz val="12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2"/>
        <color theme="1"/>
        <rFont val="Times New Roman"/>
        <family val="1"/>
        <charset val="204"/>
      </rPr>
      <t>протокола общего собрания собственников № 1 от 23.11.2020</t>
    </r>
  </si>
  <si>
    <t>Заказчик - Собственники МКД, в лице председателя совета МКД Корявого А.И.</t>
  </si>
  <si>
    <t>ч/ч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</si>
  <si>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</si>
  <si>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</si>
  <si>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2"/>
        <color theme="1"/>
        <rFont val="Times New Roman"/>
        <family val="1"/>
        <charset val="204"/>
      </rPr>
      <t>Директора Бовкун Алексея Александровича</t>
    </r>
  </si>
  <si>
    <t>замена канализационнго стояка (кв.80)</t>
  </si>
  <si>
    <t>Ремонт детской площадки(установка плаката(кв.29)</t>
  </si>
  <si>
    <t>Изготовление и монтаж петель для замка (кв22)</t>
  </si>
  <si>
    <t>Зачиканка фановой трубы (кв.70)</t>
  </si>
  <si>
    <t>ремонт освещения теплоузла(смета)</t>
  </si>
  <si>
    <t>январь</t>
  </si>
  <si>
    <t>март</t>
  </si>
  <si>
    <t xml:space="preserve">март </t>
  </si>
  <si>
    <t xml:space="preserve">           2. Всего за период с "01" 01 2023 г. по "31" 03 2023 г. выполнено работ (оказано услуг) на общую сумму сто семьдесят шесть тысяч семьдесят пять рублей 25 копеек</t>
  </si>
  <si>
    <t>Исполнитель - ООО ЖКХ "Локомотив", в лице директора  Бовкун А.А.</t>
  </si>
  <si>
    <t>Предъявлено населению   183210,97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</si>
  <si>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</si>
  <si>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</si>
  <si>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</si>
  <si>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</si>
  <si>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</si>
  <si>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</si>
  <si>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ремонт урн 2 шт (кв22)</t>
  </si>
  <si>
    <t>апрель</t>
  </si>
  <si>
    <t>май</t>
  </si>
  <si>
    <t>Окраска МАФ (1/3)</t>
  </si>
  <si>
    <t>Предъявлено населению   198234,41</t>
  </si>
  <si>
    <t>Поверка, ремонт ОДПУ ГВС</t>
  </si>
  <si>
    <t xml:space="preserve">           2. Всего за период с "01" 04 2023 г. по "30" 06 2023 г. выполнено работ (оказано услуг) на общую сумму сто девяносто семь тысяч восемьсот шестьдесят два рубля 37 копеек</t>
  </si>
  <si>
    <t>Замена стояков ГВС и ХВС -КВ.4,8</t>
  </si>
  <si>
    <t>сентябрь</t>
  </si>
  <si>
    <t xml:space="preserve">           2. Всего за период с "01" 07 2023 г. по "30" 09 2023 г. выполнено работ (оказано услуг) на общую сумму двести две тысячи триста тридцать два рубля 03 копейки.</t>
  </si>
  <si>
    <t>Предъявлено населению   229100,88</t>
  </si>
  <si>
    <t>за 4 квартал 2023 года</t>
  </si>
  <si>
    <t>31.12.2023 г.</t>
  </si>
  <si>
    <t>4 квартал</t>
  </si>
  <si>
    <t>Ремонт отопления</t>
  </si>
  <si>
    <t>ноябрь</t>
  </si>
  <si>
    <t>Ремонт входной двери (кв. 45)</t>
  </si>
  <si>
    <t>Полив</t>
  </si>
  <si>
    <t>Предъявлено населению   205702,59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</si>
  <si>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</si>
  <si>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</si>
  <si>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</si>
  <si>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</si>
  <si>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</si>
  <si>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</si>
  <si>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</si>
  <si>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Оплачено за размещение оборудования в МОП интернет Ростелеком</t>
  </si>
  <si>
    <t>Оплачено за размещение оборудования в МОП интернет ТТК</t>
  </si>
  <si>
    <t>Оплачено за размещение оборудования в МОП интернет Квант телеком</t>
  </si>
  <si>
    <t>Итого доходов:</t>
  </si>
  <si>
    <t>Расходы:</t>
  </si>
  <si>
    <t xml:space="preserve">Услуги по содержанию многоквартирного дома </t>
  </si>
  <si>
    <t>Дератизация, дезинсекция</t>
  </si>
  <si>
    <t>Водоотведение на СОИ</t>
  </si>
  <si>
    <t>Холодная вода на СОИ</t>
  </si>
  <si>
    <t>Электроэнергия на СОИ</t>
  </si>
  <si>
    <t>работы по договору, всего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</si>
  <si>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</si>
  <si>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</si>
  <si>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</si>
  <si>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</si>
  <si>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</si>
  <si>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</si>
  <si>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</si>
  <si>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</si>
  <si>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</si>
  <si>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</si>
  <si>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</si>
  <si>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по ж.д. ул. Свердлова, д. 31</t>
  </si>
  <si>
    <t xml:space="preserve">* холодная вода на СОИ - </t>
  </si>
  <si>
    <t>* горячая вода на СОИ - 30956,2</t>
  </si>
  <si>
    <t>* электроэнергия на СОИ- 21461,36</t>
  </si>
  <si>
    <t>* водоотведение на СОИ- 7644,45</t>
  </si>
  <si>
    <t>Начислено всего 816248,85</t>
  </si>
  <si>
    <t xml:space="preserve">4040,84 ошибка в 3 кв. </t>
  </si>
  <si>
    <t>Горячая вода на СОИ</t>
  </si>
  <si>
    <t>Непредвиденные работы  ч/ч</t>
  </si>
  <si>
    <t xml:space="preserve">   * Поверка ОДПУ  ГВС</t>
  </si>
  <si>
    <t>октябрь</t>
  </si>
  <si>
    <t xml:space="preserve">           2. Всего за период с "01" 10 2023 г. по "31" 12 2023 г. выполнено работ (оказано услуг) на общую сумму сто восемьдесят восемь тысяч шестьсот пятьдесят шесть рублей 49 копеек.</t>
  </si>
  <si>
    <t xml:space="preserve">   * Ремонт освещения теплоузла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</si>
</sst>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8" fillId="0" borderId="0"/>
  </cellStyleXfs>
  <cellXfs count="91">
    <xf numFmtId="0" fontId="0" fillId="0" borderId="0" xfId="0"/>
    <xf numFmtId="0" fontId="2" fillId="0" borderId="0" xfId="0" applyFont="1"/>
    <xf numFmtId="0" fontId="6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0" xfId="0" applyNumberFormat="1" applyFont="1"/>
    <xf numFmtId="0" fontId="5" fillId="0" borderId="0" xfId="0" applyFont="1"/>
    <xf numFmtId="2" fontId="2" fillId="0" borderId="0" xfId="0" applyNumberFormat="1" applyFont="1"/>
    <xf numFmtId="0" fontId="2" fillId="0" borderId="1" xfId="0" applyFont="1" applyBorder="1" applyAlignment="1">
      <alignment wrapText="1"/>
    </xf>
    <xf numFmtId="164" fontId="2" fillId="0" borderId="1" xfId="1" applyNumberFormat="1" applyFont="1" applyBorder="1" applyAlignment="1">
      <alignment horizontal="center" vertical="center" wrapText="1"/>
    </xf>
    <xf numFmtId="43" fontId="2" fillId="0" borderId="0" xfId="1" applyFont="1"/>
    <xf numFmtId="0" fontId="2" fillId="0" borderId="1" xfId="0" applyFont="1" applyBorder="1" applyAlignment="1">
      <alignment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39" fontId="5" fillId="0" borderId="0" xfId="1" applyNumberFormat="1" applyFont="1"/>
    <xf numFmtId="39" fontId="2" fillId="0" borderId="0" xfId="1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3" fontId="2" fillId="0" borderId="4" xfId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2" fillId="0" borderId="1" xfId="0" applyFont="1" applyBorder="1"/>
    <xf numFmtId="0" fontId="12" fillId="0" borderId="0" xfId="0" applyFont="1" applyAlignment="1"/>
    <xf numFmtId="0" fontId="2" fillId="0" borderId="0" xfId="0" applyFont="1" applyAlignment="1"/>
    <xf numFmtId="49" fontId="2" fillId="0" borderId="1" xfId="0" applyNumberFormat="1" applyFont="1" applyBorder="1"/>
    <xf numFmtId="166" fontId="10" fillId="0" borderId="1" xfId="1" applyNumberFormat="1" applyFont="1" applyBorder="1" applyAlignment="1">
      <alignment horizontal="center"/>
    </xf>
    <xf numFmtId="4" fontId="12" fillId="0" borderId="0" xfId="0" applyNumberFormat="1" applyFont="1"/>
    <xf numFmtId="0" fontId="2" fillId="0" borderId="0" xfId="0" applyFont="1" applyAlignment="1">
      <alignment horizontal="left"/>
    </xf>
    <xf numFmtId="49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/>
    <xf numFmtId="43" fontId="9" fillId="2" borderId="1" xfId="1" applyFont="1" applyFill="1" applyBorder="1" applyAlignment="1">
      <alignment horizontal="center"/>
    </xf>
    <xf numFmtId="164" fontId="9" fillId="0" borderId="0" xfId="1" applyNumberFormat="1" applyFont="1" applyBorder="1"/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164" fontId="9" fillId="0" borderId="1" xfId="1" applyNumberFormat="1" applyFont="1" applyBorder="1" applyAlignment="1">
      <alignment horizontal="right"/>
    </xf>
    <xf numFmtId="0" fontId="9" fillId="0" borderId="4" xfId="0" applyFont="1" applyBorder="1" applyAlignment="1">
      <alignment vertical="center" wrapText="1"/>
    </xf>
    <xf numFmtId="43" fontId="0" fillId="0" borderId="0" xfId="0" applyNumberFormat="1"/>
    <xf numFmtId="49" fontId="2" fillId="0" borderId="6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/>
    </xf>
    <xf numFmtId="43" fontId="10" fillId="0" borderId="1" xfId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164" fontId="10" fillId="0" borderId="1" xfId="1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3" fontId="2" fillId="0" borderId="0" xfId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3" fontId="2" fillId="0" borderId="2" xfId="1" applyFont="1" applyBorder="1" applyAlignment="1">
      <alignment horizontal="left"/>
    </xf>
    <xf numFmtId="164" fontId="2" fillId="0" borderId="0" xfId="1" applyNumberFormat="1" applyFont="1" applyBorder="1" applyAlignment="1">
      <alignment horizontal="center"/>
    </xf>
    <xf numFmtId="164" fontId="2" fillId="0" borderId="0" xfId="0" applyNumberFormat="1" applyFont="1"/>
    <xf numFmtId="0" fontId="9" fillId="0" borderId="6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9" fillId="2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topLeftCell="A44" zoomScaleSheetLayoutView="100" workbookViewId="0">
      <selection activeCell="A34" sqref="A34"/>
    </sheetView>
  </sheetViews>
  <sheetFormatPr defaultColWidth="9.140625" defaultRowHeight="15.75" x14ac:dyDescent="0.25"/>
  <cols>
    <col min="1" max="1" width="34.140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9.140625" style="1"/>
    <col min="7" max="7" width="12.140625" style="1" bestFit="1" customWidth="1"/>
    <col min="8" max="8" width="12.85546875" style="1" customWidth="1"/>
    <col min="9" max="16384" width="9.140625" style="1"/>
  </cols>
  <sheetData>
    <row r="1" spans="1:5" x14ac:dyDescent="0.25">
      <c r="A1" s="71" t="s">
        <v>11</v>
      </c>
      <c r="B1" s="71"/>
      <c r="C1" s="71"/>
      <c r="D1" s="71"/>
      <c r="E1" s="71"/>
    </row>
    <row r="2" spans="1:5" ht="30" customHeight="1" x14ac:dyDescent="0.25">
      <c r="A2" s="72" t="s">
        <v>12</v>
      </c>
      <c r="B2" s="73"/>
      <c r="C2" s="73"/>
      <c r="D2" s="73"/>
      <c r="E2" s="73"/>
    </row>
    <row r="3" spans="1:5" x14ac:dyDescent="0.25">
      <c r="A3" s="74" t="s">
        <v>52</v>
      </c>
      <c r="B3" s="74"/>
      <c r="C3" s="74"/>
      <c r="D3" s="74"/>
      <c r="E3" s="74"/>
    </row>
    <row r="4" spans="1:5" x14ac:dyDescent="0.25">
      <c r="A4" s="23" t="s">
        <v>13</v>
      </c>
      <c r="B4" s="24"/>
      <c r="C4" s="24"/>
      <c r="D4" s="75" t="s">
        <v>53</v>
      </c>
      <c r="E4" s="75"/>
    </row>
    <row r="5" spans="1:5" x14ac:dyDescent="0.25">
      <c r="A5" s="70" t="s">
        <v>0</v>
      </c>
      <c r="B5" s="70"/>
      <c r="C5" s="70"/>
      <c r="D5" s="70"/>
      <c r="E5" s="70"/>
    </row>
    <row r="6" spans="1:5" x14ac:dyDescent="0.25">
      <c r="A6" s="76" t="s">
        <v>20</v>
      </c>
      <c r="B6" s="76"/>
      <c r="C6" s="76"/>
      <c r="D6" s="76"/>
      <c r="E6" s="76"/>
    </row>
    <row r="7" spans="1:5" x14ac:dyDescent="0.25">
      <c r="A7" s="77" t="s">
        <v>1</v>
      </c>
      <c r="B7" s="77"/>
      <c r="C7" s="77"/>
      <c r="D7" s="77"/>
      <c r="E7" s="77"/>
    </row>
    <row r="8" spans="1:5" x14ac:dyDescent="0.25">
      <c r="A8" s="70" t="s">
        <v>48</v>
      </c>
      <c r="B8" s="70"/>
      <c r="C8" s="70"/>
      <c r="D8" s="70"/>
      <c r="E8" s="70"/>
    </row>
    <row r="9" spans="1:5" ht="21.75" customHeight="1" x14ac:dyDescent="0.25">
      <c r="A9" s="78" t="s">
        <v>14</v>
      </c>
      <c r="B9" s="78"/>
      <c r="C9" s="78"/>
      <c r="D9" s="78"/>
      <c r="E9" s="78"/>
    </row>
    <row r="10" spans="1:5" ht="39" customHeight="1" x14ac:dyDescent="0.25">
      <c r="A10" s="70" t="s">
        <v>49</v>
      </c>
      <c r="B10" s="70"/>
      <c r="C10" s="70"/>
      <c r="D10" s="70"/>
      <c r="E10" s="70"/>
    </row>
    <row r="11" spans="1:5" ht="21.75" customHeight="1" x14ac:dyDescent="0.25">
      <c r="A11" s="79" t="s">
        <v>15</v>
      </c>
      <c r="B11" s="79"/>
      <c r="C11" s="79"/>
      <c r="D11" s="79"/>
      <c r="E11" s="79"/>
    </row>
    <row r="12" spans="1:5" x14ac:dyDescent="0.25">
      <c r="A12" s="70" t="s">
        <v>28</v>
      </c>
      <c r="B12" s="70"/>
      <c r="C12" s="70"/>
      <c r="D12" s="70"/>
      <c r="E12" s="70"/>
    </row>
    <row r="13" spans="1:5" x14ac:dyDescent="0.25">
      <c r="A13" s="80" t="s">
        <v>2</v>
      </c>
      <c r="B13" s="80"/>
      <c r="C13" s="80"/>
      <c r="D13" s="80"/>
      <c r="E13" s="80"/>
    </row>
    <row r="14" spans="1:5" x14ac:dyDescent="0.25">
      <c r="A14" s="70" t="s">
        <v>54</v>
      </c>
      <c r="B14" s="70"/>
      <c r="C14" s="70"/>
      <c r="D14" s="70"/>
      <c r="E14" s="70"/>
    </row>
    <row r="15" spans="1:5" x14ac:dyDescent="0.25">
      <c r="A15" s="80" t="s">
        <v>16</v>
      </c>
      <c r="B15" s="80"/>
      <c r="C15" s="80"/>
      <c r="D15" s="80"/>
      <c r="E15" s="80"/>
    </row>
    <row r="16" spans="1:5" x14ac:dyDescent="0.25">
      <c r="A16" s="70" t="s">
        <v>29</v>
      </c>
      <c r="B16" s="70"/>
      <c r="C16" s="70"/>
      <c r="D16" s="70"/>
      <c r="E16" s="70"/>
    </row>
    <row r="17" spans="1:8" x14ac:dyDescent="0.25">
      <c r="A17" s="77"/>
      <c r="B17" s="77"/>
      <c r="C17" s="77"/>
      <c r="D17" s="77"/>
      <c r="E17" s="77"/>
    </row>
    <row r="18" spans="1:8" ht="84" customHeight="1" x14ac:dyDescent="0.25">
      <c r="A18" s="70" t="s">
        <v>30</v>
      </c>
      <c r="B18" s="70"/>
      <c r="C18" s="70"/>
      <c r="D18" s="70"/>
      <c r="E18" s="70"/>
    </row>
    <row r="19" spans="1:8" ht="49.5" customHeight="1" x14ac:dyDescent="0.25">
      <c r="A19" s="81" t="s">
        <v>31</v>
      </c>
      <c r="B19" s="81"/>
      <c r="C19" s="81"/>
      <c r="D19" s="81"/>
      <c r="E19" s="81"/>
    </row>
    <row r="20" spans="1:8" x14ac:dyDescent="0.25">
      <c r="A20" s="82"/>
      <c r="B20" s="82"/>
      <c r="C20" s="82"/>
      <c r="D20" s="82"/>
      <c r="E20" s="82"/>
      <c r="F20" s="1">
        <f>69.1+2364.4</f>
        <v>2433.5</v>
      </c>
      <c r="G20" s="1">
        <v>3</v>
      </c>
    </row>
    <row r="21" spans="1:8" ht="141.7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47.25" x14ac:dyDescent="0.25">
      <c r="A22" s="8" t="s">
        <v>38</v>
      </c>
      <c r="B22" s="3" t="s">
        <v>36</v>
      </c>
      <c r="C22" s="3" t="s">
        <v>4</v>
      </c>
      <c r="D22" s="3">
        <v>15.04</v>
      </c>
      <c r="E22" s="4">
        <f>D22*F20*G20</f>
        <v>109799.51999999999</v>
      </c>
      <c r="H22" s="5"/>
    </row>
    <row r="23" spans="1:8" x14ac:dyDescent="0.25">
      <c r="A23" s="11" t="s">
        <v>42</v>
      </c>
      <c r="B23" s="3" t="s">
        <v>37</v>
      </c>
      <c r="C23" s="3" t="s">
        <v>22</v>
      </c>
      <c r="D23" s="3"/>
      <c r="E23" s="12">
        <v>0</v>
      </c>
      <c r="H23" s="5"/>
    </row>
    <row r="24" spans="1:8" x14ac:dyDescent="0.25">
      <c r="A24" s="11" t="s">
        <v>34</v>
      </c>
      <c r="B24" s="3" t="s">
        <v>19</v>
      </c>
      <c r="C24" s="3" t="s">
        <v>4</v>
      </c>
      <c r="D24" s="3">
        <v>5.42</v>
      </c>
      <c r="E24" s="4">
        <f>D24*F20*G20</f>
        <v>39568.71</v>
      </c>
      <c r="G24" s="5"/>
      <c r="H24" s="5"/>
    </row>
    <row r="25" spans="1:8" x14ac:dyDescent="0.25">
      <c r="A25" s="11" t="s">
        <v>44</v>
      </c>
      <c r="B25" s="3" t="s">
        <v>37</v>
      </c>
      <c r="C25" s="3" t="s">
        <v>22</v>
      </c>
      <c r="D25" s="3"/>
      <c r="E25" s="9">
        <v>0</v>
      </c>
      <c r="G25" s="5"/>
      <c r="H25" s="5"/>
    </row>
    <row r="26" spans="1:8" x14ac:dyDescent="0.25">
      <c r="A26" s="1" t="s">
        <v>47</v>
      </c>
      <c r="B26" s="3" t="s">
        <v>37</v>
      </c>
      <c r="C26" s="3" t="s">
        <v>22</v>
      </c>
      <c r="D26" s="3"/>
      <c r="E26" s="9">
        <v>6678.32</v>
      </c>
      <c r="H26" s="5"/>
    </row>
    <row r="27" spans="1:8" x14ac:dyDescent="0.25">
      <c r="A27" s="11" t="s">
        <v>45</v>
      </c>
      <c r="B27" s="3" t="s">
        <v>37</v>
      </c>
      <c r="C27" s="3" t="s">
        <v>22</v>
      </c>
      <c r="D27" s="3"/>
      <c r="E27" s="4">
        <v>344.35</v>
      </c>
      <c r="H27" s="5"/>
    </row>
    <row r="28" spans="1:8" x14ac:dyDescent="0.25">
      <c r="A28" s="11" t="s">
        <v>46</v>
      </c>
      <c r="B28" s="3" t="s">
        <v>37</v>
      </c>
      <c r="C28" s="3" t="s">
        <v>22</v>
      </c>
      <c r="D28" s="3"/>
      <c r="E28" s="4">
        <v>1528.94</v>
      </c>
      <c r="H28" s="5"/>
    </row>
    <row r="29" spans="1:8" x14ac:dyDescent="0.25">
      <c r="A29" s="19" t="s">
        <v>21</v>
      </c>
      <c r="B29" s="3" t="s">
        <v>37</v>
      </c>
      <c r="C29" s="18" t="s">
        <v>22</v>
      </c>
      <c r="D29" s="18"/>
      <c r="E29" s="20">
        <v>6206.4</v>
      </c>
      <c r="G29" s="5"/>
    </row>
    <row r="30" spans="1:8" x14ac:dyDescent="0.25">
      <c r="A30" s="2" t="s">
        <v>58</v>
      </c>
      <c r="B30" s="22" t="s">
        <v>60</v>
      </c>
      <c r="C30" s="3" t="s">
        <v>51</v>
      </c>
      <c r="D30" s="22">
        <v>3.5</v>
      </c>
      <c r="E30" s="4">
        <f>D30*235.95</f>
        <v>825.82499999999993</v>
      </c>
      <c r="G30" s="5"/>
    </row>
    <row r="31" spans="1:8" ht="30" x14ac:dyDescent="0.25">
      <c r="A31" s="2" t="s">
        <v>55</v>
      </c>
      <c r="B31" s="22" t="s">
        <v>60</v>
      </c>
      <c r="C31" s="3" t="s">
        <v>51</v>
      </c>
      <c r="D31" s="22">
        <v>16</v>
      </c>
      <c r="E31" s="4">
        <f t="shared" ref="E31:E33" si="0">D31*235.95</f>
        <v>3775.2</v>
      </c>
      <c r="G31" s="5"/>
    </row>
    <row r="32" spans="1:8" ht="30" x14ac:dyDescent="0.25">
      <c r="A32" s="2" t="s">
        <v>56</v>
      </c>
      <c r="B32" s="22" t="s">
        <v>61</v>
      </c>
      <c r="C32" s="3" t="s">
        <v>51</v>
      </c>
      <c r="D32" s="22">
        <v>1.33</v>
      </c>
      <c r="E32" s="4">
        <f t="shared" si="0"/>
        <v>313.81349999999998</v>
      </c>
      <c r="G32" s="5"/>
    </row>
    <row r="33" spans="1:7" ht="30" x14ac:dyDescent="0.25">
      <c r="A33" s="2" t="s">
        <v>57</v>
      </c>
      <c r="B33" s="22" t="s">
        <v>62</v>
      </c>
      <c r="C33" s="3" t="s">
        <v>51</v>
      </c>
      <c r="D33" s="22">
        <v>3</v>
      </c>
      <c r="E33" s="4">
        <f t="shared" si="0"/>
        <v>707.84999999999991</v>
      </c>
      <c r="G33" s="5"/>
    </row>
    <row r="34" spans="1:7" ht="18.75" customHeight="1" x14ac:dyDescent="0.25">
      <c r="A34" s="2" t="s">
        <v>59</v>
      </c>
      <c r="B34" s="22" t="s">
        <v>61</v>
      </c>
      <c r="C34" s="3" t="s">
        <v>22</v>
      </c>
      <c r="D34" s="22"/>
      <c r="E34" s="4">
        <v>6326.32</v>
      </c>
      <c r="G34" s="5"/>
    </row>
    <row r="35" spans="1:7" x14ac:dyDescent="0.25">
      <c r="A35" s="21"/>
      <c r="B35" s="22"/>
      <c r="C35" s="3"/>
      <c r="D35" s="22"/>
      <c r="E35" s="4"/>
      <c r="G35" s="5"/>
    </row>
    <row r="36" spans="1:7" s="6" customFormat="1" x14ac:dyDescent="0.25">
      <c r="A36" s="13" t="s">
        <v>23</v>
      </c>
      <c r="B36" s="14"/>
      <c r="C36" s="14"/>
      <c r="D36" s="14"/>
      <c r="E36" s="15">
        <f>SUM(E22:E35)</f>
        <v>176075.24850000002</v>
      </c>
    </row>
    <row r="37" spans="1:7" ht="16.149999999999999" customHeight="1" x14ac:dyDescent="0.25"/>
    <row r="38" spans="1:7" ht="33" customHeight="1" x14ac:dyDescent="0.25">
      <c r="A38" s="83" t="s">
        <v>63</v>
      </c>
      <c r="B38" s="83"/>
      <c r="C38" s="83"/>
      <c r="D38" s="83"/>
      <c r="E38" s="83"/>
    </row>
    <row r="39" spans="1:7" ht="33.75" customHeight="1" x14ac:dyDescent="0.25">
      <c r="A39" s="70" t="s">
        <v>18</v>
      </c>
      <c r="B39" s="70"/>
      <c r="C39" s="70"/>
      <c r="D39" s="70"/>
      <c r="E39" s="70"/>
    </row>
    <row r="40" spans="1:7" x14ac:dyDescent="0.25">
      <c r="A40" s="70" t="s">
        <v>43</v>
      </c>
      <c r="B40" s="70"/>
      <c r="C40" s="70"/>
      <c r="D40" s="70"/>
      <c r="E40" s="70"/>
    </row>
    <row r="41" spans="1:7" ht="31.5" customHeight="1" x14ac:dyDescent="0.25">
      <c r="A41" s="70" t="s">
        <v>24</v>
      </c>
      <c r="B41" s="70"/>
      <c r="C41" s="70"/>
      <c r="D41" s="70"/>
      <c r="E41" s="70"/>
    </row>
    <row r="42" spans="1:7" x14ac:dyDescent="0.25">
      <c r="A42" s="84" t="s">
        <v>5</v>
      </c>
      <c r="B42" s="84"/>
      <c r="C42" s="84"/>
      <c r="D42" s="84"/>
      <c r="E42" s="84"/>
    </row>
    <row r="43" spans="1:7" x14ac:dyDescent="0.25">
      <c r="A43" s="85" t="s">
        <v>64</v>
      </c>
      <c r="B43" s="85"/>
      <c r="C43" s="85"/>
      <c r="D43" s="85"/>
      <c r="E43" s="85"/>
    </row>
    <row r="44" spans="1:7" x14ac:dyDescent="0.25">
      <c r="B44" s="86" t="s">
        <v>17</v>
      </c>
      <c r="C44" s="86"/>
      <c r="D44" s="86"/>
      <c r="E44" s="27" t="s">
        <v>6</v>
      </c>
    </row>
    <row r="45" spans="1:7" x14ac:dyDescent="0.25">
      <c r="A45" s="25"/>
      <c r="B45" s="25"/>
      <c r="C45" s="25"/>
      <c r="D45" s="25"/>
      <c r="E45" s="25"/>
    </row>
    <row r="46" spans="1:7" x14ac:dyDescent="0.25">
      <c r="A46" s="85" t="s">
        <v>50</v>
      </c>
      <c r="B46" s="85"/>
      <c r="C46" s="85"/>
      <c r="D46" s="85"/>
      <c r="E46" s="85"/>
    </row>
    <row r="47" spans="1:7" x14ac:dyDescent="0.25">
      <c r="B47" s="86"/>
      <c r="C47" s="86"/>
      <c r="D47" s="86"/>
      <c r="E47" s="27"/>
    </row>
    <row r="48" spans="1:7" x14ac:dyDescent="0.25">
      <c r="A48" s="1" t="s">
        <v>32</v>
      </c>
    </row>
    <row r="49" spans="1:2" x14ac:dyDescent="0.25">
      <c r="A49" s="6" t="s">
        <v>25</v>
      </c>
      <c r="B49" s="7"/>
    </row>
    <row r="50" spans="1:2" x14ac:dyDescent="0.25">
      <c r="A50" s="6" t="s">
        <v>35</v>
      </c>
      <c r="B50" s="16">
        <v>-218841.31</v>
      </c>
    </row>
    <row r="51" spans="1:2" ht="29.25" customHeight="1" x14ac:dyDescent="0.25">
      <c r="A51" s="26" t="s">
        <v>65</v>
      </c>
      <c r="B51" s="17"/>
    </row>
    <row r="52" spans="1:2" x14ac:dyDescent="0.25">
      <c r="A52" s="1" t="s">
        <v>26</v>
      </c>
      <c r="B52" s="17">
        <v>178900.48000000001</v>
      </c>
    </row>
    <row r="53" spans="1:2" x14ac:dyDescent="0.25">
      <c r="A53" s="1" t="s">
        <v>40</v>
      </c>
      <c r="B53" s="17">
        <f>350*3</f>
        <v>1050</v>
      </c>
    </row>
    <row r="54" spans="1:2" x14ac:dyDescent="0.25">
      <c r="A54" s="1" t="s">
        <v>39</v>
      </c>
      <c r="B54" s="10">
        <f>3*330</f>
        <v>990</v>
      </c>
    </row>
    <row r="55" spans="1:2" x14ac:dyDescent="0.25">
      <c r="A55" s="1" t="s">
        <v>41</v>
      </c>
      <c r="B55" s="10">
        <f>3*200</f>
        <v>600</v>
      </c>
    </row>
    <row r="56" spans="1:2" ht="31.5" x14ac:dyDescent="0.25">
      <c r="A56" s="26" t="s">
        <v>33</v>
      </c>
      <c r="B56" s="17">
        <f>E36</f>
        <v>176075.24850000002</v>
      </c>
    </row>
    <row r="57" spans="1:2" x14ac:dyDescent="0.25">
      <c r="A57" s="6" t="s">
        <v>27</v>
      </c>
      <c r="B57" s="16">
        <f>B50+B52+B53+B54+B55-B56</f>
        <v>-213376.0785</v>
      </c>
    </row>
    <row r="59" spans="1:2" x14ac:dyDescent="0.25">
      <c r="B59" s="1">
        <v>-218841.31</v>
      </c>
    </row>
  </sheetData>
  <mergeCells count="29">
    <mergeCell ref="A42:E42"/>
    <mergeCell ref="A43:E43"/>
    <mergeCell ref="B44:D44"/>
    <mergeCell ref="A46:E46"/>
    <mergeCell ref="B47:D47"/>
    <mergeCell ref="A41:E41"/>
    <mergeCell ref="A13:E13"/>
    <mergeCell ref="A14:E14"/>
    <mergeCell ref="A15:E15"/>
    <mergeCell ref="A16:E16"/>
    <mergeCell ref="A17:E17"/>
    <mergeCell ref="A18:E18"/>
    <mergeCell ref="A19:E19"/>
    <mergeCell ref="A20:E20"/>
    <mergeCell ref="A38:E38"/>
    <mergeCell ref="A39:E39"/>
    <mergeCell ref="A40:E40"/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90" orientation="portrait" r:id="rId1"/>
  <rowBreaks count="1" manualBreakCount="1">
    <brk id="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25" zoomScaleSheetLayoutView="100" workbookViewId="0">
      <selection activeCell="K36" sqref="K36"/>
    </sheetView>
  </sheetViews>
  <sheetFormatPr defaultColWidth="9.140625" defaultRowHeight="15.75" x14ac:dyDescent="0.25"/>
  <cols>
    <col min="1" max="1" width="34.140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9.140625" style="1"/>
    <col min="7" max="7" width="12.140625" style="1" bestFit="1" customWidth="1"/>
    <col min="8" max="8" width="12.85546875" style="1" customWidth="1"/>
    <col min="9" max="16384" width="9.140625" style="1"/>
  </cols>
  <sheetData>
    <row r="1" spans="1:5" x14ac:dyDescent="0.25">
      <c r="A1" s="71" t="s">
        <v>11</v>
      </c>
      <c r="B1" s="71"/>
      <c r="C1" s="71"/>
      <c r="D1" s="71"/>
      <c r="E1" s="71"/>
    </row>
    <row r="2" spans="1:5" ht="30" customHeight="1" x14ac:dyDescent="0.25">
      <c r="A2" s="72" t="s">
        <v>12</v>
      </c>
      <c r="B2" s="73"/>
      <c r="C2" s="73"/>
      <c r="D2" s="73"/>
      <c r="E2" s="73"/>
    </row>
    <row r="3" spans="1:5" x14ac:dyDescent="0.25">
      <c r="A3" s="74" t="s">
        <v>66</v>
      </c>
      <c r="B3" s="74"/>
      <c r="C3" s="74"/>
      <c r="D3" s="74"/>
      <c r="E3" s="74"/>
    </row>
    <row r="4" spans="1:5" x14ac:dyDescent="0.25">
      <c r="A4" s="23" t="s">
        <v>13</v>
      </c>
      <c r="B4" s="24"/>
      <c r="C4" s="24"/>
      <c r="D4" s="75" t="s">
        <v>67</v>
      </c>
      <c r="E4" s="75"/>
    </row>
    <row r="5" spans="1:5" x14ac:dyDescent="0.25">
      <c r="A5" s="70" t="s">
        <v>0</v>
      </c>
      <c r="B5" s="70"/>
      <c r="C5" s="70"/>
      <c r="D5" s="70"/>
      <c r="E5" s="70"/>
    </row>
    <row r="6" spans="1:5" x14ac:dyDescent="0.25">
      <c r="A6" s="76" t="s">
        <v>20</v>
      </c>
      <c r="B6" s="76"/>
      <c r="C6" s="76"/>
      <c r="D6" s="76"/>
      <c r="E6" s="76"/>
    </row>
    <row r="7" spans="1:5" x14ac:dyDescent="0.25">
      <c r="A7" s="77" t="s">
        <v>1</v>
      </c>
      <c r="B7" s="77"/>
      <c r="C7" s="77"/>
      <c r="D7" s="77"/>
      <c r="E7" s="77"/>
    </row>
    <row r="8" spans="1:5" x14ac:dyDescent="0.25">
      <c r="A8" s="70" t="s">
        <v>48</v>
      </c>
      <c r="B8" s="70"/>
      <c r="C8" s="70"/>
      <c r="D8" s="70"/>
      <c r="E8" s="70"/>
    </row>
    <row r="9" spans="1:5" ht="21.75" customHeight="1" x14ac:dyDescent="0.25">
      <c r="A9" s="78" t="s">
        <v>14</v>
      </c>
      <c r="B9" s="78"/>
      <c r="C9" s="78"/>
      <c r="D9" s="78"/>
      <c r="E9" s="78"/>
    </row>
    <row r="10" spans="1:5" ht="39" customHeight="1" x14ac:dyDescent="0.25">
      <c r="A10" s="70" t="s">
        <v>49</v>
      </c>
      <c r="B10" s="70"/>
      <c r="C10" s="70"/>
      <c r="D10" s="70"/>
      <c r="E10" s="70"/>
    </row>
    <row r="11" spans="1:5" ht="21.75" customHeight="1" x14ac:dyDescent="0.25">
      <c r="A11" s="79" t="s">
        <v>15</v>
      </c>
      <c r="B11" s="79"/>
      <c r="C11" s="79"/>
      <c r="D11" s="79"/>
      <c r="E11" s="79"/>
    </row>
    <row r="12" spans="1:5" x14ac:dyDescent="0.25">
      <c r="A12" s="70" t="s">
        <v>28</v>
      </c>
      <c r="B12" s="70"/>
      <c r="C12" s="70"/>
      <c r="D12" s="70"/>
      <c r="E12" s="70"/>
    </row>
    <row r="13" spans="1:5" x14ac:dyDescent="0.25">
      <c r="A13" s="80" t="s">
        <v>2</v>
      </c>
      <c r="B13" s="80"/>
      <c r="C13" s="80"/>
      <c r="D13" s="80"/>
      <c r="E13" s="80"/>
    </row>
    <row r="14" spans="1:5" x14ac:dyDescent="0.25">
      <c r="A14" s="70" t="s">
        <v>54</v>
      </c>
      <c r="B14" s="70"/>
      <c r="C14" s="70"/>
      <c r="D14" s="70"/>
      <c r="E14" s="70"/>
    </row>
    <row r="15" spans="1:5" x14ac:dyDescent="0.25">
      <c r="A15" s="80" t="s">
        <v>16</v>
      </c>
      <c r="B15" s="80"/>
      <c r="C15" s="80"/>
      <c r="D15" s="80"/>
      <c r="E15" s="80"/>
    </row>
    <row r="16" spans="1:5" x14ac:dyDescent="0.25">
      <c r="A16" s="70" t="s">
        <v>29</v>
      </c>
      <c r="B16" s="70"/>
      <c r="C16" s="70"/>
      <c r="D16" s="70"/>
      <c r="E16" s="70"/>
    </row>
    <row r="17" spans="1:8" x14ac:dyDescent="0.25">
      <c r="A17" s="77"/>
      <c r="B17" s="77"/>
      <c r="C17" s="77"/>
      <c r="D17" s="77"/>
      <c r="E17" s="77"/>
    </row>
    <row r="18" spans="1:8" ht="84" customHeight="1" x14ac:dyDescent="0.25">
      <c r="A18" s="70" t="s">
        <v>30</v>
      </c>
      <c r="B18" s="70"/>
      <c r="C18" s="70"/>
      <c r="D18" s="70"/>
      <c r="E18" s="70"/>
    </row>
    <row r="19" spans="1:8" ht="49.5" customHeight="1" x14ac:dyDescent="0.25">
      <c r="A19" s="81" t="s">
        <v>31</v>
      </c>
      <c r="B19" s="81"/>
      <c r="C19" s="81"/>
      <c r="D19" s="81"/>
      <c r="E19" s="81"/>
    </row>
    <row r="20" spans="1:8" x14ac:dyDescent="0.25">
      <c r="A20" s="82"/>
      <c r="B20" s="82"/>
      <c r="C20" s="82"/>
      <c r="D20" s="82"/>
      <c r="E20" s="82"/>
      <c r="F20" s="1">
        <f>69.1+2364.4</f>
        <v>2433.5</v>
      </c>
      <c r="G20" s="1">
        <v>3</v>
      </c>
    </row>
    <row r="21" spans="1:8" ht="141.7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47.25" x14ac:dyDescent="0.25">
      <c r="A22" s="8" t="s">
        <v>38</v>
      </c>
      <c r="B22" s="3" t="s">
        <v>36</v>
      </c>
      <c r="C22" s="3" t="s">
        <v>4</v>
      </c>
      <c r="D22" s="3">
        <v>15.04</v>
      </c>
      <c r="E22" s="4">
        <f>D22*F20*G20</f>
        <v>109799.51999999999</v>
      </c>
      <c r="H22" s="5"/>
    </row>
    <row r="23" spans="1:8" x14ac:dyDescent="0.25">
      <c r="A23" s="11" t="s">
        <v>42</v>
      </c>
      <c r="B23" s="3" t="s">
        <v>68</v>
      </c>
      <c r="C23" s="3" t="s">
        <v>22</v>
      </c>
      <c r="D23" s="3"/>
      <c r="E23" s="12">
        <v>0</v>
      </c>
      <c r="H23" s="5"/>
    </row>
    <row r="24" spans="1:8" x14ac:dyDescent="0.25">
      <c r="A24" s="11" t="s">
        <v>34</v>
      </c>
      <c r="B24" s="3" t="s">
        <v>19</v>
      </c>
      <c r="C24" s="3" t="s">
        <v>4</v>
      </c>
      <c r="D24" s="3">
        <v>5.42</v>
      </c>
      <c r="E24" s="4">
        <f>D24*F20*G20</f>
        <v>39568.71</v>
      </c>
      <c r="G24" s="5"/>
      <c r="H24" s="5"/>
    </row>
    <row r="25" spans="1:8" x14ac:dyDescent="0.25">
      <c r="A25" s="11" t="s">
        <v>44</v>
      </c>
      <c r="B25" s="3" t="s">
        <v>68</v>
      </c>
      <c r="C25" s="3" t="s">
        <v>22</v>
      </c>
      <c r="D25" s="3"/>
      <c r="E25" s="9">
        <v>0</v>
      </c>
      <c r="G25" s="5"/>
      <c r="H25" s="5"/>
    </row>
    <row r="26" spans="1:8" x14ac:dyDescent="0.25">
      <c r="A26" s="1" t="s">
        <v>47</v>
      </c>
      <c r="B26" s="3" t="s">
        <v>68</v>
      </c>
      <c r="C26" s="3" t="s">
        <v>22</v>
      </c>
      <c r="D26" s="3"/>
      <c r="E26" s="9">
        <v>13356.64</v>
      </c>
      <c r="H26" s="5"/>
    </row>
    <row r="27" spans="1:8" x14ac:dyDescent="0.25">
      <c r="A27" s="11" t="s">
        <v>45</v>
      </c>
      <c r="B27" s="3" t="s">
        <v>68</v>
      </c>
      <c r="C27" s="3" t="s">
        <v>22</v>
      </c>
      <c r="D27" s="3"/>
      <c r="E27" s="4">
        <v>5820</v>
      </c>
      <c r="H27" s="5"/>
    </row>
    <row r="28" spans="1:8" x14ac:dyDescent="0.25">
      <c r="A28" s="11" t="s">
        <v>46</v>
      </c>
      <c r="B28" s="3" t="s">
        <v>68</v>
      </c>
      <c r="C28" s="3" t="s">
        <v>22</v>
      </c>
      <c r="D28" s="3"/>
      <c r="E28" s="4">
        <v>3057.88</v>
      </c>
      <c r="H28" s="5"/>
    </row>
    <row r="29" spans="1:8" x14ac:dyDescent="0.25">
      <c r="A29" s="11" t="s">
        <v>21</v>
      </c>
      <c r="B29" s="3" t="s">
        <v>68</v>
      </c>
      <c r="C29" s="18" t="s">
        <v>22</v>
      </c>
      <c r="D29" s="18"/>
      <c r="E29" s="20">
        <v>7877.1</v>
      </c>
      <c r="G29" s="5"/>
    </row>
    <row r="30" spans="1:8" x14ac:dyDescent="0.25">
      <c r="A30" s="31" t="s">
        <v>77</v>
      </c>
      <c r="B30" s="3" t="s">
        <v>68</v>
      </c>
      <c r="C30" s="18" t="s">
        <v>22</v>
      </c>
      <c r="D30" s="18"/>
      <c r="E30" s="20">
        <v>15150</v>
      </c>
      <c r="G30" s="5"/>
    </row>
    <row r="31" spans="1:8" x14ac:dyDescent="0.25">
      <c r="A31" s="2" t="s">
        <v>72</v>
      </c>
      <c r="B31" s="22" t="s">
        <v>73</v>
      </c>
      <c r="C31" s="3" t="s">
        <v>51</v>
      </c>
      <c r="D31" s="22">
        <v>3</v>
      </c>
      <c r="E31" s="4">
        <f>D31*235.95</f>
        <v>707.84999999999991</v>
      </c>
      <c r="G31" s="5"/>
    </row>
    <row r="32" spans="1:8" x14ac:dyDescent="0.25">
      <c r="A32" s="2" t="s">
        <v>75</v>
      </c>
      <c r="B32" s="22" t="s">
        <v>74</v>
      </c>
      <c r="C32" s="3" t="s">
        <v>51</v>
      </c>
      <c r="D32" s="22">
        <v>10.7</v>
      </c>
      <c r="E32" s="4">
        <f t="shared" ref="E32" si="0">D32*235.95</f>
        <v>2524.6649999999995</v>
      </c>
      <c r="G32" s="5"/>
    </row>
    <row r="33" spans="1:7" x14ac:dyDescent="0.25">
      <c r="A33" s="21"/>
      <c r="B33" s="22"/>
      <c r="C33" s="3"/>
      <c r="D33" s="22"/>
      <c r="E33" s="4"/>
      <c r="G33" s="5"/>
    </row>
    <row r="34" spans="1:7" s="6" customFormat="1" x14ac:dyDescent="0.25">
      <c r="A34" s="13" t="s">
        <v>23</v>
      </c>
      <c r="B34" s="14"/>
      <c r="C34" s="14"/>
      <c r="D34" s="14"/>
      <c r="E34" s="15">
        <f>SUM(E22:E33)</f>
        <v>197862.36500000002</v>
      </c>
    </row>
    <row r="35" spans="1:7" ht="16.149999999999999" customHeight="1" x14ac:dyDescent="0.25"/>
    <row r="36" spans="1:7" ht="33" customHeight="1" x14ac:dyDescent="0.25">
      <c r="A36" s="83" t="s">
        <v>78</v>
      </c>
      <c r="B36" s="83"/>
      <c r="C36" s="83"/>
      <c r="D36" s="83"/>
      <c r="E36" s="83"/>
    </row>
    <row r="37" spans="1:7" ht="33.75" customHeight="1" x14ac:dyDescent="0.25">
      <c r="A37" s="70" t="s">
        <v>18</v>
      </c>
      <c r="B37" s="70"/>
      <c r="C37" s="70"/>
      <c r="D37" s="70"/>
      <c r="E37" s="70"/>
    </row>
    <row r="38" spans="1:7" x14ac:dyDescent="0.25">
      <c r="A38" s="70" t="s">
        <v>43</v>
      </c>
      <c r="B38" s="70"/>
      <c r="C38" s="70"/>
      <c r="D38" s="70"/>
      <c r="E38" s="70"/>
    </row>
    <row r="39" spans="1:7" ht="31.5" customHeight="1" x14ac:dyDescent="0.25">
      <c r="A39" s="70" t="s">
        <v>24</v>
      </c>
      <c r="B39" s="70"/>
      <c r="C39" s="70"/>
      <c r="D39" s="70"/>
      <c r="E39" s="70"/>
    </row>
    <row r="40" spans="1:7" x14ac:dyDescent="0.25">
      <c r="A40" s="84" t="s">
        <v>5</v>
      </c>
      <c r="B40" s="84"/>
      <c r="C40" s="84"/>
      <c r="D40" s="84"/>
      <c r="E40" s="84"/>
    </row>
    <row r="41" spans="1:7" x14ac:dyDescent="0.25">
      <c r="A41" s="85" t="s">
        <v>64</v>
      </c>
      <c r="B41" s="85"/>
      <c r="C41" s="85"/>
      <c r="D41" s="85"/>
      <c r="E41" s="85"/>
    </row>
    <row r="42" spans="1:7" x14ac:dyDescent="0.25">
      <c r="B42" s="86" t="s">
        <v>17</v>
      </c>
      <c r="C42" s="86"/>
      <c r="D42" s="86"/>
      <c r="E42" s="30" t="s">
        <v>6</v>
      </c>
    </row>
    <row r="43" spans="1:7" x14ac:dyDescent="0.25">
      <c r="A43" s="28"/>
      <c r="B43" s="28"/>
      <c r="C43" s="28"/>
      <c r="D43" s="28"/>
      <c r="E43" s="28"/>
    </row>
    <row r="44" spans="1:7" x14ac:dyDescent="0.25">
      <c r="A44" s="85" t="s">
        <v>50</v>
      </c>
      <c r="B44" s="85"/>
      <c r="C44" s="85"/>
      <c r="D44" s="85"/>
      <c r="E44" s="85"/>
    </row>
    <row r="45" spans="1:7" x14ac:dyDescent="0.25">
      <c r="B45" s="86"/>
      <c r="C45" s="86"/>
      <c r="D45" s="86"/>
      <c r="E45" s="30"/>
    </row>
    <row r="46" spans="1:7" x14ac:dyDescent="0.25">
      <c r="A46" s="1" t="s">
        <v>32</v>
      </c>
    </row>
    <row r="47" spans="1:7" x14ac:dyDescent="0.25">
      <c r="A47" s="6" t="s">
        <v>25</v>
      </c>
      <c r="B47" s="7"/>
    </row>
    <row r="48" spans="1:7" x14ac:dyDescent="0.25">
      <c r="A48" s="6" t="s">
        <v>35</v>
      </c>
      <c r="B48" s="16">
        <f>'1кв'!B57</f>
        <v>-213376.0785</v>
      </c>
    </row>
    <row r="49" spans="1:2" ht="29.25" customHeight="1" x14ac:dyDescent="0.25">
      <c r="A49" s="29" t="s">
        <v>76</v>
      </c>
      <c r="B49" s="17"/>
    </row>
    <row r="50" spans="1:2" x14ac:dyDescent="0.25">
      <c r="A50" s="1" t="s">
        <v>26</v>
      </c>
      <c r="B50" s="17">
        <v>179809.39</v>
      </c>
    </row>
    <row r="51" spans="1:2" x14ac:dyDescent="0.25">
      <c r="A51" s="1" t="s">
        <v>40</v>
      </c>
      <c r="B51" s="17">
        <f>350*3</f>
        <v>1050</v>
      </c>
    </row>
    <row r="52" spans="1:2" x14ac:dyDescent="0.25">
      <c r="A52" s="1" t="s">
        <v>39</v>
      </c>
      <c r="B52" s="10">
        <f>3*330</f>
        <v>990</v>
      </c>
    </row>
    <row r="53" spans="1:2" x14ac:dyDescent="0.25">
      <c r="A53" s="1" t="s">
        <v>41</v>
      </c>
      <c r="B53" s="10">
        <f>3*200</f>
        <v>600</v>
      </c>
    </row>
    <row r="54" spans="1:2" ht="31.5" x14ac:dyDescent="0.25">
      <c r="A54" s="29" t="s">
        <v>33</v>
      </c>
      <c r="B54" s="17">
        <f>E34</f>
        <v>197862.36500000002</v>
      </c>
    </row>
    <row r="55" spans="1:2" x14ac:dyDescent="0.25">
      <c r="A55" s="6" t="s">
        <v>27</v>
      </c>
      <c r="B55" s="16">
        <f>B48+B50+B51+B52+B53-B54</f>
        <v>-228789.05350000001</v>
      </c>
    </row>
  </sheetData>
  <mergeCells count="29">
    <mergeCell ref="A40:E40"/>
    <mergeCell ref="A41:E41"/>
    <mergeCell ref="B42:D42"/>
    <mergeCell ref="A44:E44"/>
    <mergeCell ref="B45:D45"/>
    <mergeCell ref="A39:E39"/>
    <mergeCell ref="A13:E13"/>
    <mergeCell ref="A14:E14"/>
    <mergeCell ref="A15:E15"/>
    <mergeCell ref="A16:E16"/>
    <mergeCell ref="A17:E17"/>
    <mergeCell ref="A18:E18"/>
    <mergeCell ref="A19:E19"/>
    <mergeCell ref="A20:E20"/>
    <mergeCell ref="A36:E36"/>
    <mergeCell ref="A37:E37"/>
    <mergeCell ref="A38:E38"/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</mergeCells>
  <printOptions horizontalCentered="1"/>
  <pageMargins left="0.31496062992125984" right="0.11811023622047245" top="0.15748031496062992" bottom="0.15748031496062992" header="0.31496062992125984" footer="0.31496062992125984"/>
  <pageSetup paperSize="9" orientation="portrait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topLeftCell="A22" zoomScaleSheetLayoutView="100" workbookViewId="0">
      <selection activeCell="C48" sqref="C48"/>
    </sheetView>
  </sheetViews>
  <sheetFormatPr defaultColWidth="9.140625" defaultRowHeight="15.75" x14ac:dyDescent="0.25"/>
  <cols>
    <col min="1" max="1" width="34.140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9.140625" style="1"/>
    <col min="7" max="7" width="12.140625" style="1" bestFit="1" customWidth="1"/>
    <col min="8" max="8" width="12.85546875" style="1" customWidth="1"/>
    <col min="9" max="16384" width="9.140625" style="1"/>
  </cols>
  <sheetData>
    <row r="1" spans="1:5" x14ac:dyDescent="0.25">
      <c r="A1" s="71" t="s">
        <v>11</v>
      </c>
      <c r="B1" s="71"/>
      <c r="C1" s="71"/>
      <c r="D1" s="71"/>
      <c r="E1" s="71"/>
    </row>
    <row r="2" spans="1:5" ht="30" customHeight="1" x14ac:dyDescent="0.25">
      <c r="A2" s="72" t="s">
        <v>12</v>
      </c>
      <c r="B2" s="73"/>
      <c r="C2" s="73"/>
      <c r="D2" s="73"/>
      <c r="E2" s="73"/>
    </row>
    <row r="3" spans="1:5" x14ac:dyDescent="0.25">
      <c r="A3" s="74" t="s">
        <v>69</v>
      </c>
      <c r="B3" s="74"/>
      <c r="C3" s="74"/>
      <c r="D3" s="74"/>
      <c r="E3" s="74"/>
    </row>
    <row r="4" spans="1:5" x14ac:dyDescent="0.25">
      <c r="A4" s="23" t="s">
        <v>13</v>
      </c>
      <c r="B4" s="24"/>
      <c r="C4" s="24"/>
      <c r="D4" s="75" t="s">
        <v>70</v>
      </c>
      <c r="E4" s="75"/>
    </row>
    <row r="5" spans="1:5" x14ac:dyDescent="0.25">
      <c r="A5" s="70" t="s">
        <v>0</v>
      </c>
      <c r="B5" s="70"/>
      <c r="C5" s="70"/>
      <c r="D5" s="70"/>
      <c r="E5" s="70"/>
    </row>
    <row r="6" spans="1:5" x14ac:dyDescent="0.25">
      <c r="A6" s="76" t="s">
        <v>20</v>
      </c>
      <c r="B6" s="76"/>
      <c r="C6" s="76"/>
      <c r="D6" s="76"/>
      <c r="E6" s="76"/>
    </row>
    <row r="7" spans="1:5" x14ac:dyDescent="0.25">
      <c r="A7" s="77" t="s">
        <v>1</v>
      </c>
      <c r="B7" s="77"/>
      <c r="C7" s="77"/>
      <c r="D7" s="77"/>
      <c r="E7" s="77"/>
    </row>
    <row r="8" spans="1:5" x14ac:dyDescent="0.25">
      <c r="A8" s="70" t="s">
        <v>48</v>
      </c>
      <c r="B8" s="70"/>
      <c r="C8" s="70"/>
      <c r="D8" s="70"/>
      <c r="E8" s="70"/>
    </row>
    <row r="9" spans="1:5" ht="21.75" customHeight="1" x14ac:dyDescent="0.25">
      <c r="A9" s="78" t="s">
        <v>14</v>
      </c>
      <c r="B9" s="78"/>
      <c r="C9" s="78"/>
      <c r="D9" s="78"/>
      <c r="E9" s="78"/>
    </row>
    <row r="10" spans="1:5" ht="39" customHeight="1" x14ac:dyDescent="0.25">
      <c r="A10" s="70" t="s">
        <v>49</v>
      </c>
      <c r="B10" s="70"/>
      <c r="C10" s="70"/>
      <c r="D10" s="70"/>
      <c r="E10" s="70"/>
    </row>
    <row r="11" spans="1:5" ht="21.75" customHeight="1" x14ac:dyDescent="0.25">
      <c r="A11" s="79" t="s">
        <v>15</v>
      </c>
      <c r="B11" s="79"/>
      <c r="C11" s="79"/>
      <c r="D11" s="79"/>
      <c r="E11" s="79"/>
    </row>
    <row r="12" spans="1:5" x14ac:dyDescent="0.25">
      <c r="A12" s="70" t="s">
        <v>28</v>
      </c>
      <c r="B12" s="70"/>
      <c r="C12" s="70"/>
      <c r="D12" s="70"/>
      <c r="E12" s="70"/>
    </row>
    <row r="13" spans="1:5" x14ac:dyDescent="0.25">
      <c r="A13" s="80" t="s">
        <v>2</v>
      </c>
      <c r="B13" s="80"/>
      <c r="C13" s="80"/>
      <c r="D13" s="80"/>
      <c r="E13" s="80"/>
    </row>
    <row r="14" spans="1:5" x14ac:dyDescent="0.25">
      <c r="A14" s="70" t="s">
        <v>54</v>
      </c>
      <c r="B14" s="70"/>
      <c r="C14" s="70"/>
      <c r="D14" s="70"/>
      <c r="E14" s="70"/>
    </row>
    <row r="15" spans="1:5" x14ac:dyDescent="0.25">
      <c r="A15" s="80" t="s">
        <v>16</v>
      </c>
      <c r="B15" s="80"/>
      <c r="C15" s="80"/>
      <c r="D15" s="80"/>
      <c r="E15" s="80"/>
    </row>
    <row r="16" spans="1:5" x14ac:dyDescent="0.25">
      <c r="A16" s="70" t="s">
        <v>29</v>
      </c>
      <c r="B16" s="70"/>
      <c r="C16" s="70"/>
      <c r="D16" s="70"/>
      <c r="E16" s="70"/>
    </row>
    <row r="17" spans="1:8" x14ac:dyDescent="0.25">
      <c r="A17" s="77"/>
      <c r="B17" s="77"/>
      <c r="C17" s="77"/>
      <c r="D17" s="77"/>
      <c r="E17" s="77"/>
    </row>
    <row r="18" spans="1:8" ht="84" customHeight="1" x14ac:dyDescent="0.25">
      <c r="A18" s="70" t="s">
        <v>30</v>
      </c>
      <c r="B18" s="70"/>
      <c r="C18" s="70"/>
      <c r="D18" s="70"/>
      <c r="E18" s="70"/>
    </row>
    <row r="19" spans="1:8" ht="49.5" customHeight="1" x14ac:dyDescent="0.25">
      <c r="A19" s="81" t="s">
        <v>31</v>
      </c>
      <c r="B19" s="81"/>
      <c r="C19" s="81"/>
      <c r="D19" s="81"/>
      <c r="E19" s="81"/>
    </row>
    <row r="20" spans="1:8" x14ac:dyDescent="0.25">
      <c r="A20" s="82"/>
      <c r="B20" s="82"/>
      <c r="C20" s="82"/>
      <c r="D20" s="82"/>
      <c r="E20" s="82"/>
      <c r="F20" s="1">
        <f>69.1+2364.4</f>
        <v>2433.5</v>
      </c>
      <c r="G20" s="1">
        <v>3</v>
      </c>
    </row>
    <row r="21" spans="1:8" ht="141.7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47.25" x14ac:dyDescent="0.25">
      <c r="A22" s="8" t="s">
        <v>38</v>
      </c>
      <c r="B22" s="3" t="s">
        <v>36</v>
      </c>
      <c r="C22" s="3" t="s">
        <v>4</v>
      </c>
      <c r="D22" s="3">
        <v>16.829999999999998</v>
      </c>
      <c r="E22" s="4">
        <f>D22*F20*G20</f>
        <v>122867.41499999998</v>
      </c>
      <c r="H22" s="5"/>
    </row>
    <row r="23" spans="1:8" x14ac:dyDescent="0.25">
      <c r="A23" s="11" t="s">
        <v>42</v>
      </c>
      <c r="B23" s="3" t="s">
        <v>71</v>
      </c>
      <c r="C23" s="3" t="s">
        <v>22</v>
      </c>
      <c r="D23" s="3"/>
      <c r="E23" s="12">
        <v>1561.87</v>
      </c>
      <c r="H23" s="5"/>
    </row>
    <row r="24" spans="1:8" x14ac:dyDescent="0.25">
      <c r="A24" s="11" t="s">
        <v>34</v>
      </c>
      <c r="B24" s="3" t="s">
        <v>19</v>
      </c>
      <c r="C24" s="3" t="s">
        <v>4</v>
      </c>
      <c r="D24" s="3">
        <v>6.06</v>
      </c>
      <c r="E24" s="4">
        <f>D24*F20*G20</f>
        <v>44241.03</v>
      </c>
      <c r="G24" s="5"/>
      <c r="H24" s="5"/>
    </row>
    <row r="25" spans="1:8" x14ac:dyDescent="0.25">
      <c r="A25" s="11" t="s">
        <v>44</v>
      </c>
      <c r="B25" s="3" t="s">
        <v>71</v>
      </c>
      <c r="C25" s="3" t="s">
        <v>22</v>
      </c>
      <c r="D25" s="3"/>
      <c r="E25" s="9">
        <v>0</v>
      </c>
      <c r="G25" s="5"/>
      <c r="H25" s="5"/>
    </row>
    <row r="26" spans="1:8" x14ac:dyDescent="0.25">
      <c r="A26" s="1" t="s">
        <v>47</v>
      </c>
      <c r="B26" s="3" t="s">
        <v>71</v>
      </c>
      <c r="C26" s="3" t="s">
        <v>22</v>
      </c>
      <c r="D26" s="3"/>
      <c r="E26" s="9">
        <v>13356.64</v>
      </c>
      <c r="H26" s="5"/>
    </row>
    <row r="27" spans="1:8" x14ac:dyDescent="0.25">
      <c r="A27" s="11" t="s">
        <v>45</v>
      </c>
      <c r="B27" s="3" t="s">
        <v>71</v>
      </c>
      <c r="C27" s="3" t="s">
        <v>22</v>
      </c>
      <c r="D27" s="3"/>
      <c r="E27" s="4">
        <v>5655.1</v>
      </c>
      <c r="H27" s="5"/>
    </row>
    <row r="28" spans="1:8" x14ac:dyDescent="0.25">
      <c r="A28" s="11" t="s">
        <v>46</v>
      </c>
      <c r="B28" s="3" t="s">
        <v>71</v>
      </c>
      <c r="C28" s="3" t="s">
        <v>22</v>
      </c>
      <c r="D28" s="3"/>
      <c r="E28" s="4">
        <v>3057.88</v>
      </c>
      <c r="H28" s="5"/>
    </row>
    <row r="29" spans="1:8" x14ac:dyDescent="0.25">
      <c r="A29" s="19" t="s">
        <v>21</v>
      </c>
      <c r="B29" s="3" t="s">
        <v>71</v>
      </c>
      <c r="C29" s="18" t="s">
        <v>22</v>
      </c>
      <c r="D29" s="18"/>
      <c r="E29" s="20">
        <v>7430.97</v>
      </c>
      <c r="G29" s="5"/>
    </row>
    <row r="30" spans="1:8" ht="18.75" customHeight="1" x14ac:dyDescent="0.25">
      <c r="A30" s="2" t="s">
        <v>79</v>
      </c>
      <c r="B30" s="22" t="s">
        <v>80</v>
      </c>
      <c r="C30" s="3" t="s">
        <v>51</v>
      </c>
      <c r="D30" s="22">
        <v>16</v>
      </c>
      <c r="E30" s="4">
        <f>D30*260.07</f>
        <v>4161.12</v>
      </c>
      <c r="G30" s="5"/>
    </row>
    <row r="31" spans="1:8" x14ac:dyDescent="0.25">
      <c r="A31" s="21"/>
      <c r="B31" s="22"/>
      <c r="C31" s="3"/>
      <c r="D31" s="22"/>
      <c r="E31" s="4"/>
      <c r="G31" s="5"/>
    </row>
    <row r="32" spans="1:8" s="6" customFormat="1" x14ac:dyDescent="0.25">
      <c r="A32" s="13" t="s">
        <v>23</v>
      </c>
      <c r="B32" s="14"/>
      <c r="C32" s="14"/>
      <c r="D32" s="14"/>
      <c r="E32" s="15">
        <f>SUM(E22:E31)</f>
        <v>202332.02499999997</v>
      </c>
    </row>
    <row r="33" spans="1:5" ht="16.149999999999999" customHeight="1" x14ac:dyDescent="0.25"/>
    <row r="34" spans="1:5" ht="33" customHeight="1" x14ac:dyDescent="0.25">
      <c r="A34" s="83" t="s">
        <v>81</v>
      </c>
      <c r="B34" s="83"/>
      <c r="C34" s="83"/>
      <c r="D34" s="83"/>
      <c r="E34" s="83"/>
    </row>
    <row r="35" spans="1:5" ht="33.75" customHeight="1" x14ac:dyDescent="0.25">
      <c r="A35" s="70" t="s">
        <v>18</v>
      </c>
      <c r="B35" s="70"/>
      <c r="C35" s="70"/>
      <c r="D35" s="70"/>
      <c r="E35" s="70"/>
    </row>
    <row r="36" spans="1:5" x14ac:dyDescent="0.25">
      <c r="A36" s="70" t="s">
        <v>43</v>
      </c>
      <c r="B36" s="70"/>
      <c r="C36" s="70"/>
      <c r="D36" s="70"/>
      <c r="E36" s="70"/>
    </row>
    <row r="37" spans="1:5" ht="31.5" customHeight="1" x14ac:dyDescent="0.25">
      <c r="A37" s="70" t="s">
        <v>24</v>
      </c>
      <c r="B37" s="70"/>
      <c r="C37" s="70"/>
      <c r="D37" s="70"/>
      <c r="E37" s="70"/>
    </row>
    <row r="38" spans="1:5" x14ac:dyDescent="0.25">
      <c r="A38" s="84" t="s">
        <v>5</v>
      </c>
      <c r="B38" s="84"/>
      <c r="C38" s="84"/>
      <c r="D38" s="84"/>
      <c r="E38" s="84"/>
    </row>
    <row r="39" spans="1:5" x14ac:dyDescent="0.25">
      <c r="A39" s="85" t="s">
        <v>64</v>
      </c>
      <c r="B39" s="85"/>
      <c r="C39" s="85"/>
      <c r="D39" s="85"/>
      <c r="E39" s="85"/>
    </row>
    <row r="40" spans="1:5" x14ac:dyDescent="0.25">
      <c r="B40" s="86" t="s">
        <v>17</v>
      </c>
      <c r="C40" s="86"/>
      <c r="D40" s="86"/>
      <c r="E40" s="30" t="s">
        <v>6</v>
      </c>
    </row>
    <row r="41" spans="1:5" x14ac:dyDescent="0.25">
      <c r="A41" s="28"/>
      <c r="B41" s="28"/>
      <c r="C41" s="28"/>
      <c r="D41" s="28"/>
      <c r="E41" s="28"/>
    </row>
    <row r="42" spans="1:5" x14ac:dyDescent="0.25">
      <c r="A42" s="85" t="s">
        <v>50</v>
      </c>
      <c r="B42" s="85"/>
      <c r="C42" s="85"/>
      <c r="D42" s="85"/>
      <c r="E42" s="85"/>
    </row>
    <row r="43" spans="1:5" x14ac:dyDescent="0.25">
      <c r="B43" s="86"/>
      <c r="C43" s="86"/>
      <c r="D43" s="86"/>
      <c r="E43" s="30"/>
    </row>
    <row r="44" spans="1:5" x14ac:dyDescent="0.25">
      <c r="A44" s="1" t="s">
        <v>32</v>
      </c>
    </row>
    <row r="45" spans="1:5" x14ac:dyDescent="0.25">
      <c r="A45" s="6" t="s">
        <v>25</v>
      </c>
      <c r="B45" s="7"/>
    </row>
    <row r="46" spans="1:5" x14ac:dyDescent="0.25">
      <c r="A46" s="6" t="s">
        <v>35</v>
      </c>
      <c r="B46" s="16">
        <f>'2кв'!B55</f>
        <v>-228789.05350000001</v>
      </c>
    </row>
    <row r="47" spans="1:5" ht="29.25" customHeight="1" x14ac:dyDescent="0.25">
      <c r="A47" s="29" t="s">
        <v>82</v>
      </c>
      <c r="B47" s="17"/>
    </row>
    <row r="48" spans="1:5" x14ac:dyDescent="0.25">
      <c r="A48" s="1" t="s">
        <v>26</v>
      </c>
      <c r="B48" s="17">
        <v>208757.27</v>
      </c>
      <c r="D48" s="68"/>
    </row>
    <row r="49" spans="1:2" x14ac:dyDescent="0.25">
      <c r="A49" s="1" t="s">
        <v>40</v>
      </c>
      <c r="B49" s="17">
        <f>350*3</f>
        <v>1050</v>
      </c>
    </row>
    <row r="50" spans="1:2" x14ac:dyDescent="0.25">
      <c r="A50" s="1" t="s">
        <v>39</v>
      </c>
      <c r="B50" s="10">
        <f>3*330</f>
        <v>990</v>
      </c>
    </row>
    <row r="51" spans="1:2" x14ac:dyDescent="0.25">
      <c r="A51" s="1" t="s">
        <v>41</v>
      </c>
      <c r="B51" s="10">
        <f>3*200</f>
        <v>600</v>
      </c>
    </row>
    <row r="52" spans="1:2" ht="31.5" x14ac:dyDescent="0.25">
      <c r="A52" s="29" t="s">
        <v>33</v>
      </c>
      <c r="B52" s="17">
        <f>E32</f>
        <v>202332.02499999997</v>
      </c>
    </row>
    <row r="53" spans="1:2" x14ac:dyDescent="0.25">
      <c r="A53" s="6" t="s">
        <v>27</v>
      </c>
      <c r="B53" s="16">
        <f>B46+B48+B49+B50+B51-B52</f>
        <v>-219723.80849999998</v>
      </c>
    </row>
  </sheetData>
  <mergeCells count="29">
    <mergeCell ref="A38:E38"/>
    <mergeCell ref="A39:E39"/>
    <mergeCell ref="B40:D40"/>
    <mergeCell ref="A42:E42"/>
    <mergeCell ref="B43:D43"/>
    <mergeCell ref="A37:E37"/>
    <mergeCell ref="A13:E13"/>
    <mergeCell ref="A14:E14"/>
    <mergeCell ref="A15:E15"/>
    <mergeCell ref="A16:E16"/>
    <mergeCell ref="A17:E17"/>
    <mergeCell ref="A18:E18"/>
    <mergeCell ref="A19:E19"/>
    <mergeCell ref="A20:E20"/>
    <mergeCell ref="A34:E34"/>
    <mergeCell ref="A35:E35"/>
    <mergeCell ref="A36:E36"/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</mergeCells>
  <printOptions horizontalCentered="1"/>
  <pageMargins left="0.31496062992125984" right="0.11811023622047245" top="0.15748031496062992" bottom="0.15748031496062992" header="0.31496062992125984" footer="0.31496062992125984"/>
  <pageSetup paperSize="9" orientation="portrait" r:id="rId1"/>
  <rowBreaks count="1" manualBreakCount="1">
    <brk id="3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41" zoomScaleSheetLayoutView="100" workbookViewId="0">
      <selection activeCell="B56" sqref="B56"/>
    </sheetView>
  </sheetViews>
  <sheetFormatPr defaultColWidth="9.140625" defaultRowHeight="15.75" x14ac:dyDescent="0.25"/>
  <cols>
    <col min="1" max="1" width="34.140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9.140625" style="1"/>
    <col min="7" max="7" width="12.140625" style="1" bestFit="1" customWidth="1"/>
    <col min="8" max="8" width="12.85546875" style="1" customWidth="1"/>
    <col min="9" max="16384" width="9.140625" style="1"/>
  </cols>
  <sheetData>
    <row r="1" spans="1:5" x14ac:dyDescent="0.25">
      <c r="A1" s="71" t="s">
        <v>11</v>
      </c>
      <c r="B1" s="71"/>
      <c r="C1" s="71"/>
      <c r="D1" s="71"/>
      <c r="E1" s="71"/>
    </row>
    <row r="2" spans="1:5" ht="30" customHeight="1" x14ac:dyDescent="0.25">
      <c r="A2" s="72" t="s">
        <v>12</v>
      </c>
      <c r="B2" s="73"/>
      <c r="C2" s="73"/>
      <c r="D2" s="73"/>
      <c r="E2" s="73"/>
    </row>
    <row r="3" spans="1:5" x14ac:dyDescent="0.25">
      <c r="A3" s="74" t="s">
        <v>83</v>
      </c>
      <c r="B3" s="74"/>
      <c r="C3" s="74"/>
      <c r="D3" s="74"/>
      <c r="E3" s="74"/>
    </row>
    <row r="4" spans="1:5" x14ac:dyDescent="0.25">
      <c r="A4" s="23" t="s">
        <v>13</v>
      </c>
      <c r="B4" s="24"/>
      <c r="C4" s="24"/>
      <c r="D4" s="35"/>
      <c r="E4" s="35" t="s">
        <v>84</v>
      </c>
    </row>
    <row r="5" spans="1:5" x14ac:dyDescent="0.25">
      <c r="A5" s="70" t="s">
        <v>0</v>
      </c>
      <c r="B5" s="70"/>
      <c r="C5" s="70"/>
      <c r="D5" s="70"/>
      <c r="E5" s="70"/>
    </row>
    <row r="6" spans="1:5" x14ac:dyDescent="0.25">
      <c r="A6" s="76" t="s">
        <v>20</v>
      </c>
      <c r="B6" s="76"/>
      <c r="C6" s="76"/>
      <c r="D6" s="76"/>
      <c r="E6" s="76"/>
    </row>
    <row r="7" spans="1:5" x14ac:dyDescent="0.25">
      <c r="A7" s="77" t="s">
        <v>1</v>
      </c>
      <c r="B7" s="77"/>
      <c r="C7" s="77"/>
      <c r="D7" s="77"/>
      <c r="E7" s="77"/>
    </row>
    <row r="8" spans="1:5" x14ac:dyDescent="0.25">
      <c r="A8" s="70" t="s">
        <v>48</v>
      </c>
      <c r="B8" s="70"/>
      <c r="C8" s="70"/>
      <c r="D8" s="70"/>
      <c r="E8" s="70"/>
    </row>
    <row r="9" spans="1:5" ht="21.75" customHeight="1" x14ac:dyDescent="0.25">
      <c r="A9" s="78" t="s">
        <v>14</v>
      </c>
      <c r="B9" s="78"/>
      <c r="C9" s="78"/>
      <c r="D9" s="78"/>
      <c r="E9" s="78"/>
    </row>
    <row r="10" spans="1:5" ht="39" customHeight="1" x14ac:dyDescent="0.25">
      <c r="A10" s="70" t="s">
        <v>49</v>
      </c>
      <c r="B10" s="70"/>
      <c r="C10" s="70"/>
      <c r="D10" s="70"/>
      <c r="E10" s="70"/>
    </row>
    <row r="11" spans="1:5" ht="21.75" customHeight="1" x14ac:dyDescent="0.25">
      <c r="A11" s="79" t="s">
        <v>15</v>
      </c>
      <c r="B11" s="79"/>
      <c r="C11" s="79"/>
      <c r="D11" s="79"/>
      <c r="E11" s="79"/>
    </row>
    <row r="12" spans="1:5" x14ac:dyDescent="0.25">
      <c r="A12" s="70" t="s">
        <v>28</v>
      </c>
      <c r="B12" s="70"/>
      <c r="C12" s="70"/>
      <c r="D12" s="70"/>
      <c r="E12" s="70"/>
    </row>
    <row r="13" spans="1:5" x14ac:dyDescent="0.25">
      <c r="A13" s="80" t="s">
        <v>2</v>
      </c>
      <c r="B13" s="80"/>
      <c r="C13" s="80"/>
      <c r="D13" s="80"/>
      <c r="E13" s="80"/>
    </row>
    <row r="14" spans="1:5" x14ac:dyDescent="0.25">
      <c r="A14" s="70" t="s">
        <v>54</v>
      </c>
      <c r="B14" s="70"/>
      <c r="C14" s="70"/>
      <c r="D14" s="70"/>
      <c r="E14" s="70"/>
    </row>
    <row r="15" spans="1:5" x14ac:dyDescent="0.25">
      <c r="A15" s="80" t="s">
        <v>16</v>
      </c>
      <c r="B15" s="80"/>
      <c r="C15" s="80"/>
      <c r="D15" s="80"/>
      <c r="E15" s="80"/>
    </row>
    <row r="16" spans="1:5" x14ac:dyDescent="0.25">
      <c r="A16" s="70" t="s">
        <v>29</v>
      </c>
      <c r="B16" s="70"/>
      <c r="C16" s="70"/>
      <c r="D16" s="70"/>
      <c r="E16" s="70"/>
    </row>
    <row r="17" spans="1:8" x14ac:dyDescent="0.25">
      <c r="A17" s="77"/>
      <c r="B17" s="77"/>
      <c r="C17" s="77"/>
      <c r="D17" s="77"/>
      <c r="E17" s="77"/>
    </row>
    <row r="18" spans="1:8" ht="84" customHeight="1" x14ac:dyDescent="0.25">
      <c r="A18" s="70" t="s">
        <v>30</v>
      </c>
      <c r="B18" s="70"/>
      <c r="C18" s="70"/>
      <c r="D18" s="70"/>
      <c r="E18" s="70"/>
    </row>
    <row r="19" spans="1:8" ht="49.5" customHeight="1" x14ac:dyDescent="0.25">
      <c r="A19" s="81" t="s">
        <v>31</v>
      </c>
      <c r="B19" s="81"/>
      <c r="C19" s="81"/>
      <c r="D19" s="81"/>
      <c r="E19" s="81"/>
    </row>
    <row r="20" spans="1:8" x14ac:dyDescent="0.25">
      <c r="A20" s="82"/>
      <c r="B20" s="82"/>
      <c r="C20" s="82"/>
      <c r="D20" s="82"/>
      <c r="E20" s="82"/>
      <c r="F20" s="1">
        <f>69.1+2364.4</f>
        <v>2433.5</v>
      </c>
      <c r="G20" s="1">
        <v>3</v>
      </c>
    </row>
    <row r="21" spans="1:8" ht="141.7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47.25" x14ac:dyDescent="0.25">
      <c r="A22" s="8" t="s">
        <v>38</v>
      </c>
      <c r="B22" s="3" t="s">
        <v>36</v>
      </c>
      <c r="C22" s="3" t="s">
        <v>4</v>
      </c>
      <c r="D22" s="3">
        <v>16.829999999999998</v>
      </c>
      <c r="E22" s="4">
        <f>D22*F20*G20</f>
        <v>122867.41499999998</v>
      </c>
      <c r="H22" s="5"/>
    </row>
    <row r="23" spans="1:8" x14ac:dyDescent="0.25">
      <c r="A23" s="11" t="s">
        <v>42</v>
      </c>
      <c r="B23" s="3" t="s">
        <v>85</v>
      </c>
      <c r="C23" s="3" t="s">
        <v>22</v>
      </c>
      <c r="D23" s="3"/>
      <c r="E23" s="12">
        <v>0</v>
      </c>
      <c r="H23" s="5"/>
    </row>
    <row r="24" spans="1:8" x14ac:dyDescent="0.25">
      <c r="A24" s="11" t="s">
        <v>34</v>
      </c>
      <c r="B24" s="3" t="s">
        <v>19</v>
      </c>
      <c r="C24" s="3" t="s">
        <v>4</v>
      </c>
      <c r="D24" s="3">
        <v>6.06</v>
      </c>
      <c r="E24" s="4">
        <f>D24*F20*G20</f>
        <v>44241.03</v>
      </c>
      <c r="G24" s="5"/>
      <c r="H24" s="5"/>
    </row>
    <row r="25" spans="1:8" x14ac:dyDescent="0.25">
      <c r="A25" s="11" t="s">
        <v>44</v>
      </c>
      <c r="B25" s="3" t="s">
        <v>85</v>
      </c>
      <c r="C25" s="3" t="s">
        <v>22</v>
      </c>
      <c r="D25" s="3"/>
      <c r="E25" s="9">
        <v>0</v>
      </c>
      <c r="G25" s="5"/>
      <c r="H25" s="5"/>
    </row>
    <row r="26" spans="1:8" x14ac:dyDescent="0.25">
      <c r="A26" s="37" t="s">
        <v>47</v>
      </c>
      <c r="B26" s="3" t="s">
        <v>85</v>
      </c>
      <c r="C26" s="3" t="s">
        <v>22</v>
      </c>
      <c r="D26" s="3"/>
      <c r="E26" s="9">
        <v>0</v>
      </c>
      <c r="H26" s="5"/>
    </row>
    <row r="27" spans="1:8" x14ac:dyDescent="0.25">
      <c r="A27" s="11" t="s">
        <v>45</v>
      </c>
      <c r="B27" s="3" t="s">
        <v>85</v>
      </c>
      <c r="C27" s="3" t="s">
        <v>22</v>
      </c>
      <c r="D27" s="3"/>
      <c r="E27" s="4">
        <v>5892.75</v>
      </c>
      <c r="H27" s="5"/>
    </row>
    <row r="28" spans="1:8" x14ac:dyDescent="0.25">
      <c r="A28" s="11" t="s">
        <v>46</v>
      </c>
      <c r="B28" s="3" t="s">
        <v>85</v>
      </c>
      <c r="C28" s="3" t="s">
        <v>22</v>
      </c>
      <c r="D28" s="3"/>
      <c r="E28" s="9">
        <v>0</v>
      </c>
      <c r="H28" s="5"/>
    </row>
    <row r="29" spans="1:8" x14ac:dyDescent="0.25">
      <c r="A29" s="11" t="s">
        <v>21</v>
      </c>
      <c r="B29" s="3" t="s">
        <v>85</v>
      </c>
      <c r="C29" s="18" t="s">
        <v>22</v>
      </c>
      <c r="D29" s="18"/>
      <c r="E29" s="20">
        <f>340+10208.33</f>
        <v>10548.33</v>
      </c>
      <c r="G29" s="5"/>
    </row>
    <row r="30" spans="1:8" x14ac:dyDescent="0.25">
      <c r="A30" s="11" t="s">
        <v>89</v>
      </c>
      <c r="B30" s="3" t="s">
        <v>85</v>
      </c>
      <c r="C30" s="18" t="s">
        <v>22</v>
      </c>
      <c r="D30" s="18"/>
      <c r="E30" s="20">
        <v>35.6</v>
      </c>
      <c r="G30" s="5"/>
    </row>
    <row r="31" spans="1:8" x14ac:dyDescent="0.25">
      <c r="A31" s="36" t="s">
        <v>86</v>
      </c>
      <c r="B31" s="22" t="s">
        <v>130</v>
      </c>
      <c r="C31" s="3" t="s">
        <v>51</v>
      </c>
      <c r="D31" s="22">
        <v>16</v>
      </c>
      <c r="E31" s="4">
        <f>D31*260.07</f>
        <v>4161.12</v>
      </c>
      <c r="G31" s="5"/>
    </row>
    <row r="32" spans="1:8" x14ac:dyDescent="0.25">
      <c r="A32" s="2" t="s">
        <v>88</v>
      </c>
      <c r="B32" s="22" t="s">
        <v>87</v>
      </c>
      <c r="C32" s="3" t="s">
        <v>51</v>
      </c>
      <c r="D32" s="22">
        <v>3.5</v>
      </c>
      <c r="E32" s="4">
        <f>D32*260.07</f>
        <v>910.245</v>
      </c>
      <c r="G32" s="5"/>
    </row>
    <row r="33" spans="1:7" x14ac:dyDescent="0.25">
      <c r="A33" s="21"/>
      <c r="B33" s="22"/>
      <c r="C33" s="3"/>
      <c r="D33" s="22"/>
      <c r="E33" s="4"/>
      <c r="G33" s="5"/>
    </row>
    <row r="34" spans="1:7" s="6" customFormat="1" x14ac:dyDescent="0.25">
      <c r="A34" s="13" t="s">
        <v>23</v>
      </c>
      <c r="B34" s="14"/>
      <c r="C34" s="14"/>
      <c r="D34" s="14"/>
      <c r="E34" s="15">
        <f>SUM(E22:E33)</f>
        <v>188656.48999999996</v>
      </c>
    </row>
    <row r="35" spans="1:7" ht="16.149999999999999" customHeight="1" x14ac:dyDescent="0.25"/>
    <row r="36" spans="1:7" ht="33" customHeight="1" x14ac:dyDescent="0.25">
      <c r="A36" s="83" t="s">
        <v>131</v>
      </c>
      <c r="B36" s="83"/>
      <c r="C36" s="83"/>
      <c r="D36" s="83"/>
      <c r="E36" s="83"/>
    </row>
    <row r="37" spans="1:7" ht="33.75" customHeight="1" x14ac:dyDescent="0.25">
      <c r="A37" s="70" t="s">
        <v>18</v>
      </c>
      <c r="B37" s="70"/>
      <c r="C37" s="70"/>
      <c r="D37" s="70"/>
      <c r="E37" s="70"/>
    </row>
    <row r="38" spans="1:7" x14ac:dyDescent="0.25">
      <c r="A38" s="70" t="s">
        <v>43</v>
      </c>
      <c r="B38" s="70"/>
      <c r="C38" s="70"/>
      <c r="D38" s="70"/>
      <c r="E38" s="70"/>
    </row>
    <row r="39" spans="1:7" ht="31.5" customHeight="1" x14ac:dyDescent="0.25">
      <c r="A39" s="70" t="s">
        <v>24</v>
      </c>
      <c r="B39" s="70"/>
      <c r="C39" s="70"/>
      <c r="D39" s="70"/>
      <c r="E39" s="70"/>
    </row>
    <row r="40" spans="1:7" x14ac:dyDescent="0.25">
      <c r="A40" s="84" t="s">
        <v>5</v>
      </c>
      <c r="B40" s="84"/>
      <c r="C40" s="84"/>
      <c r="D40" s="84"/>
      <c r="E40" s="84"/>
    </row>
    <row r="41" spans="1:7" x14ac:dyDescent="0.25">
      <c r="A41" s="85" t="s">
        <v>64</v>
      </c>
      <c r="B41" s="85"/>
      <c r="C41" s="85"/>
      <c r="D41" s="85"/>
      <c r="E41" s="85"/>
    </row>
    <row r="42" spans="1:7" x14ac:dyDescent="0.25">
      <c r="B42" s="86" t="s">
        <v>17</v>
      </c>
      <c r="C42" s="86"/>
      <c r="D42" s="86"/>
      <c r="E42" s="34" t="s">
        <v>6</v>
      </c>
    </row>
    <row r="43" spans="1:7" x14ac:dyDescent="0.25">
      <c r="A43" s="32"/>
      <c r="B43" s="32"/>
      <c r="C43" s="32"/>
      <c r="D43" s="32"/>
      <c r="E43" s="32"/>
    </row>
    <row r="44" spans="1:7" x14ac:dyDescent="0.25">
      <c r="A44" s="85" t="s">
        <v>50</v>
      </c>
      <c r="B44" s="85"/>
      <c r="C44" s="85"/>
      <c r="D44" s="85"/>
      <c r="E44" s="85"/>
    </row>
    <row r="45" spans="1:7" x14ac:dyDescent="0.25">
      <c r="B45" s="86"/>
      <c r="C45" s="86"/>
      <c r="D45" s="86"/>
      <c r="E45" s="34"/>
    </row>
    <row r="46" spans="1:7" x14ac:dyDescent="0.25">
      <c r="A46" s="1" t="s">
        <v>32</v>
      </c>
    </row>
    <row r="47" spans="1:7" x14ac:dyDescent="0.25">
      <c r="A47" s="6" t="s">
        <v>25</v>
      </c>
      <c r="B47" s="7"/>
    </row>
    <row r="48" spans="1:7" x14ac:dyDescent="0.25">
      <c r="A48" s="6" t="s">
        <v>35</v>
      </c>
      <c r="B48" s="16">
        <f>'3кв'!B53</f>
        <v>-219723.80849999998</v>
      </c>
    </row>
    <row r="49" spans="1:6" ht="29.25" customHeight="1" x14ac:dyDescent="0.25">
      <c r="A49" s="33" t="s">
        <v>90</v>
      </c>
      <c r="B49" s="17"/>
    </row>
    <row r="50" spans="1:6" x14ac:dyDescent="0.25">
      <c r="A50" s="1" t="s">
        <v>26</v>
      </c>
      <c r="B50" s="17">
        <f>218275.88+4040.84</f>
        <v>222316.72</v>
      </c>
      <c r="F50" s="1" t="s">
        <v>126</v>
      </c>
    </row>
    <row r="51" spans="1:6" x14ac:dyDescent="0.25">
      <c r="A51" s="1" t="s">
        <v>40</v>
      </c>
      <c r="B51" s="17">
        <f>350*3</f>
        <v>1050</v>
      </c>
    </row>
    <row r="52" spans="1:6" x14ac:dyDescent="0.25">
      <c r="A52" s="1" t="s">
        <v>39</v>
      </c>
      <c r="B52" s="10">
        <f>3*330</f>
        <v>990</v>
      </c>
    </row>
    <row r="53" spans="1:6" x14ac:dyDescent="0.25">
      <c r="A53" s="1" t="s">
        <v>41</v>
      </c>
      <c r="B53" s="10">
        <f>3*200</f>
        <v>600</v>
      </c>
    </row>
    <row r="54" spans="1:6" ht="31.5" x14ac:dyDescent="0.25">
      <c r="A54" s="33" t="s">
        <v>33</v>
      </c>
      <c r="B54" s="17">
        <f>E34</f>
        <v>188656.48999999996</v>
      </c>
    </row>
    <row r="55" spans="1:6" x14ac:dyDescent="0.25">
      <c r="A55" s="6" t="s">
        <v>27</v>
      </c>
      <c r="B55" s="16">
        <f>B48+B50+B51+B52+B53-B54</f>
        <v>-183423.57849999995</v>
      </c>
    </row>
  </sheetData>
  <mergeCells count="28">
    <mergeCell ref="A12:E12"/>
    <mergeCell ref="A1:E1"/>
    <mergeCell ref="A2:E2"/>
    <mergeCell ref="A3:E3"/>
    <mergeCell ref="A5:E5"/>
    <mergeCell ref="A6:E6"/>
    <mergeCell ref="A7:E7"/>
    <mergeCell ref="A8:E8"/>
    <mergeCell ref="A9:E9"/>
    <mergeCell ref="A10:E10"/>
    <mergeCell ref="A11:E11"/>
    <mergeCell ref="A39:E39"/>
    <mergeCell ref="A13:E13"/>
    <mergeCell ref="A14:E14"/>
    <mergeCell ref="A15:E15"/>
    <mergeCell ref="A16:E16"/>
    <mergeCell ref="A17:E17"/>
    <mergeCell ref="A18:E18"/>
    <mergeCell ref="A19:E19"/>
    <mergeCell ref="A20:E20"/>
    <mergeCell ref="A36:E36"/>
    <mergeCell ref="A37:E37"/>
    <mergeCell ref="A38:E38"/>
    <mergeCell ref="A40:E40"/>
    <mergeCell ref="A41:E41"/>
    <mergeCell ref="B42:D42"/>
    <mergeCell ref="A44:E44"/>
    <mergeCell ref="B45:D45"/>
  </mergeCells>
  <printOptions horizontalCentered="1"/>
  <pageMargins left="0.31496062992125984" right="0.11811023622047245" top="0.35433070866141736" bottom="0.35433070866141736" header="0.31496062992125984" footer="0.31496062992125984"/>
  <pageSetup paperSize="9" orientation="portrait" r:id="rId1"/>
  <rowBreaks count="1" manualBreakCount="1">
    <brk id="3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view="pageBreakPreview" topLeftCell="A13" zoomScaleSheetLayoutView="100" workbookViewId="0">
      <selection activeCell="E13" sqref="E13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20.14062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8" t="s">
        <v>91</v>
      </c>
      <c r="B1" s="88"/>
      <c r="C1" s="88"/>
      <c r="D1" s="38"/>
    </row>
    <row r="2" spans="1:5" ht="15.75" x14ac:dyDescent="0.25">
      <c r="A2" s="89" t="s">
        <v>92</v>
      </c>
      <c r="B2" s="89"/>
      <c r="C2" s="89"/>
      <c r="D2" s="39"/>
    </row>
    <row r="3" spans="1:5" ht="15.75" x14ac:dyDescent="0.25">
      <c r="A3" s="89" t="s">
        <v>93</v>
      </c>
      <c r="B3" s="89"/>
      <c r="C3" s="89"/>
      <c r="D3" s="39"/>
    </row>
    <row r="4" spans="1:5" ht="15.75" x14ac:dyDescent="0.25">
      <c r="A4" s="88" t="s">
        <v>120</v>
      </c>
      <c r="B4" s="88"/>
      <c r="C4" s="88"/>
      <c r="D4" s="38"/>
    </row>
    <row r="5" spans="1:5" ht="15.75" x14ac:dyDescent="0.25">
      <c r="A5" s="90"/>
      <c r="B5" s="90"/>
      <c r="C5" s="90"/>
      <c r="D5" s="1"/>
    </row>
    <row r="6" spans="1:5" ht="15.75" x14ac:dyDescent="0.25">
      <c r="A6" s="39"/>
      <c r="B6" s="40" t="s">
        <v>94</v>
      </c>
      <c r="C6" s="41">
        <f>'1кв'!B50</f>
        <v>-218841.31</v>
      </c>
      <c r="D6" s="42"/>
    </row>
    <row r="7" spans="1:5" ht="15.75" x14ac:dyDescent="0.25">
      <c r="A7" s="43" t="s">
        <v>95</v>
      </c>
      <c r="B7" s="40" t="s">
        <v>125</v>
      </c>
      <c r="C7" s="41"/>
      <c r="D7" s="42"/>
    </row>
    <row r="8" spans="1:5" ht="15.75" x14ac:dyDescent="0.25">
      <c r="A8" s="39"/>
      <c r="B8" s="44" t="s">
        <v>96</v>
      </c>
      <c r="C8" s="41"/>
      <c r="D8" s="42"/>
    </row>
    <row r="9" spans="1:5" ht="15.75" x14ac:dyDescent="0.25">
      <c r="A9" s="39"/>
      <c r="B9" s="45" t="s">
        <v>121</v>
      </c>
      <c r="C9" s="41"/>
      <c r="D9" s="42"/>
    </row>
    <row r="10" spans="1:5" ht="15.75" x14ac:dyDescent="0.25">
      <c r="A10" s="39"/>
      <c r="B10" s="45" t="s">
        <v>122</v>
      </c>
      <c r="C10" s="41"/>
      <c r="D10" s="42"/>
    </row>
    <row r="11" spans="1:5" ht="15.75" x14ac:dyDescent="0.25">
      <c r="A11" s="39"/>
      <c r="B11" s="45" t="s">
        <v>123</v>
      </c>
      <c r="C11" s="41"/>
      <c r="D11" s="42"/>
    </row>
    <row r="12" spans="1:5" ht="15.75" x14ac:dyDescent="0.25">
      <c r="A12" s="39"/>
      <c r="B12" s="45" t="s">
        <v>124</v>
      </c>
      <c r="C12" s="41"/>
      <c r="D12" s="42"/>
    </row>
    <row r="13" spans="1:5" ht="15.75" x14ac:dyDescent="0.25">
      <c r="B13" s="46" t="s">
        <v>97</v>
      </c>
      <c r="C13" s="47">
        <f>'1кв'!B52+'2кв'!B50+'3кв'!B48+'4кв'!B50</f>
        <v>789783.86</v>
      </c>
      <c r="D13" s="48"/>
      <c r="E13" s="56"/>
    </row>
    <row r="14" spans="1:5" ht="30" x14ac:dyDescent="0.25">
      <c r="B14" s="49" t="s">
        <v>98</v>
      </c>
      <c r="C14" s="47">
        <f>'1кв'!B53+'2кв'!B51+'3кв'!B49+'4кв'!B51</f>
        <v>4200</v>
      </c>
      <c r="D14" s="48"/>
    </row>
    <row r="15" spans="1:5" ht="30" x14ac:dyDescent="0.25">
      <c r="B15" s="49" t="s">
        <v>99</v>
      </c>
      <c r="C15" s="47">
        <f>'1кв'!B54+'2кв'!B52+'3кв'!B50+'4кв'!B52</f>
        <v>3960</v>
      </c>
      <c r="D15" s="48"/>
    </row>
    <row r="16" spans="1:5" ht="30" x14ac:dyDescent="0.25">
      <c r="A16" s="43"/>
      <c r="B16" s="49" t="s">
        <v>100</v>
      </c>
      <c r="C16" s="47">
        <f>'1кв'!B55+'2кв'!B53+'3кв'!B51+'4кв'!B53</f>
        <v>2400</v>
      </c>
      <c r="D16" s="48"/>
    </row>
    <row r="17" spans="1:5" ht="15.75" x14ac:dyDescent="0.25">
      <c r="A17" s="50"/>
      <c r="B17" s="46" t="s">
        <v>101</v>
      </c>
      <c r="C17" s="51">
        <f>SUM(C13:C16)</f>
        <v>800343.86</v>
      </c>
      <c r="D17" s="42"/>
    </row>
    <row r="18" spans="1:5" ht="15.75" x14ac:dyDescent="0.25">
      <c r="A18" s="1"/>
      <c r="B18" s="87"/>
      <c r="C18" s="87"/>
      <c r="D18" s="52"/>
    </row>
    <row r="19" spans="1:5" ht="15.75" x14ac:dyDescent="0.25">
      <c r="A19" s="53" t="s">
        <v>102</v>
      </c>
      <c r="B19" s="8" t="s">
        <v>103</v>
      </c>
      <c r="C19" s="54">
        <f>'1кв'!E22+'2кв'!E22+'3кв'!E22+'4кв'!E22</f>
        <v>465333.86999999994</v>
      </c>
      <c r="D19" s="52"/>
    </row>
    <row r="20" spans="1:5" ht="15.75" x14ac:dyDescent="0.25">
      <c r="A20" s="53"/>
      <c r="B20" s="45" t="s">
        <v>104</v>
      </c>
      <c r="C20" s="54">
        <f>'1кв'!E23+'2кв'!E23+'3кв'!E23+'4кв'!E23</f>
        <v>1561.87</v>
      </c>
      <c r="D20" s="52"/>
    </row>
    <row r="21" spans="1:5" ht="15.75" x14ac:dyDescent="0.25">
      <c r="A21" s="53"/>
      <c r="B21" s="55" t="s">
        <v>34</v>
      </c>
      <c r="C21" s="54">
        <f>'1кв'!E24+'2кв'!E24+'3кв'!E24+'4кв'!E24</f>
        <v>167619.47999999998</v>
      </c>
      <c r="D21" s="52"/>
    </row>
    <row r="22" spans="1:5" ht="15.75" x14ac:dyDescent="0.25">
      <c r="A22" s="53"/>
      <c r="B22" s="11" t="s">
        <v>106</v>
      </c>
      <c r="C22" s="54">
        <f>'1кв'!E25+'2кв'!E25+'3кв'!E25+'4кв'!E25</f>
        <v>0</v>
      </c>
      <c r="D22" s="52"/>
    </row>
    <row r="23" spans="1:5" ht="15.75" x14ac:dyDescent="0.25">
      <c r="A23" s="53"/>
      <c r="B23" s="37" t="s">
        <v>127</v>
      </c>
      <c r="C23" s="54">
        <f>'1кв'!E26+'2кв'!E26+'3кв'!E26+'4кв'!E26</f>
        <v>33391.599999999999</v>
      </c>
      <c r="D23" s="52"/>
    </row>
    <row r="24" spans="1:5" ht="15.75" x14ac:dyDescent="0.25">
      <c r="A24" s="53"/>
      <c r="B24" s="11" t="s">
        <v>107</v>
      </c>
      <c r="C24" s="54">
        <f>'1кв'!E27+'2кв'!E27+'3кв'!E27+'4кв'!E27</f>
        <v>17712.2</v>
      </c>
      <c r="D24" s="52"/>
    </row>
    <row r="25" spans="1:5" ht="15.75" x14ac:dyDescent="0.25">
      <c r="A25" s="53"/>
      <c r="B25" s="11" t="s">
        <v>105</v>
      </c>
      <c r="C25" s="54">
        <f>'1кв'!E28+'2кв'!E28+'3кв'!E28+'4кв'!E28</f>
        <v>7644.7</v>
      </c>
      <c r="D25" s="52"/>
    </row>
    <row r="26" spans="1:5" ht="15.75" x14ac:dyDescent="0.25">
      <c r="A26" s="1"/>
      <c r="B26" s="45" t="s">
        <v>21</v>
      </c>
      <c r="C26" s="54">
        <f>'1кв'!E29+'2кв'!E29+'3кв'!E29+'4кв'!E29</f>
        <v>32062.800000000003</v>
      </c>
      <c r="D26" s="52">
        <f>14989.02+170+543.03</f>
        <v>15702.050000000001</v>
      </c>
      <c r="E26" s="56"/>
    </row>
    <row r="27" spans="1:5" ht="15.75" x14ac:dyDescent="0.25">
      <c r="A27" s="1"/>
      <c r="B27" s="69" t="s">
        <v>89</v>
      </c>
      <c r="C27" s="54">
        <f>'4кв'!E30</f>
        <v>35.6</v>
      </c>
      <c r="D27" s="52"/>
      <c r="E27" s="56"/>
    </row>
    <row r="28" spans="1:5" ht="15.75" x14ac:dyDescent="0.25">
      <c r="A28" s="53"/>
      <c r="B28" s="57" t="s">
        <v>128</v>
      </c>
      <c r="C28" s="54">
        <f>'1кв'!E30+'1кв'!E31+'1кв'!E32+'1кв'!E33+'2кв'!E31+'2кв'!E32+'3кв'!E30+'4кв'!E31+'4кв'!E32</f>
        <v>18087.688499999997</v>
      </c>
      <c r="D28" s="52"/>
    </row>
    <row r="29" spans="1:5" ht="15.75" x14ac:dyDescent="0.25">
      <c r="A29" s="53"/>
      <c r="B29" s="58" t="s">
        <v>108</v>
      </c>
      <c r="C29" s="54">
        <f>SUM(C31:C33)</f>
        <v>21476.32</v>
      </c>
      <c r="D29" s="52"/>
    </row>
    <row r="30" spans="1:5" ht="15.75" x14ac:dyDescent="0.25">
      <c r="A30" s="53"/>
      <c r="B30" s="44" t="s">
        <v>96</v>
      </c>
      <c r="C30" s="54"/>
      <c r="D30" s="52"/>
    </row>
    <row r="31" spans="1:5" ht="15.75" x14ac:dyDescent="0.25">
      <c r="A31" s="53"/>
      <c r="B31" s="21" t="s">
        <v>132</v>
      </c>
      <c r="C31" s="54">
        <f>'1кв'!E34</f>
        <v>6326.32</v>
      </c>
      <c r="D31" s="52"/>
    </row>
    <row r="32" spans="1:5" ht="15.75" x14ac:dyDescent="0.25">
      <c r="A32" s="53"/>
      <c r="B32" s="21" t="s">
        <v>129</v>
      </c>
      <c r="C32" s="54">
        <f>'2кв'!E30</f>
        <v>15150</v>
      </c>
      <c r="D32" s="52"/>
    </row>
    <row r="33" spans="1:5" ht="15.75" x14ac:dyDescent="0.25">
      <c r="A33" s="53"/>
      <c r="B33" s="21"/>
      <c r="C33" s="54"/>
      <c r="D33" s="52"/>
    </row>
    <row r="34" spans="1:5" ht="15.75" x14ac:dyDescent="0.25">
      <c r="A34" s="1"/>
      <c r="B34" s="59" t="s">
        <v>109</v>
      </c>
      <c r="C34" s="60">
        <f>SUM(C19:C29)</f>
        <v>764926.12849999988</v>
      </c>
      <c r="D34" s="52"/>
      <c r="E34" s="56"/>
    </row>
    <row r="35" spans="1:5" ht="15.75" x14ac:dyDescent="0.25">
      <c r="A35" s="1"/>
      <c r="B35" s="61" t="s">
        <v>110</v>
      </c>
      <c r="C35" s="62">
        <f>C6+C17-C34</f>
        <v>-183423.57849999983</v>
      </c>
      <c r="D35" s="52"/>
    </row>
    <row r="36" spans="1:5" ht="15.75" x14ac:dyDescent="0.25">
      <c r="A36" s="1"/>
      <c r="B36" s="43"/>
      <c r="C36" s="43"/>
      <c r="D36" s="52"/>
    </row>
    <row r="37" spans="1:5" ht="15.75" x14ac:dyDescent="0.25">
      <c r="A37" s="1"/>
      <c r="B37" s="63" t="s">
        <v>111</v>
      </c>
      <c r="C37" s="63"/>
      <c r="D37" s="52"/>
    </row>
    <row r="38" spans="1:5" ht="15.75" x14ac:dyDescent="0.25">
      <c r="A38" s="1"/>
      <c r="B38" s="63" t="s">
        <v>112</v>
      </c>
      <c r="C38" s="64">
        <v>141852.44</v>
      </c>
      <c r="D38" s="52"/>
    </row>
    <row r="39" spans="1:5" ht="15.75" x14ac:dyDescent="0.25">
      <c r="A39" s="1"/>
      <c r="B39" s="65" t="s">
        <v>113</v>
      </c>
      <c r="C39" s="66">
        <v>168317.43</v>
      </c>
      <c r="D39" s="52"/>
    </row>
    <row r="40" spans="1:5" ht="15.75" x14ac:dyDescent="0.25">
      <c r="A40" s="1"/>
      <c r="B40" s="63" t="s">
        <v>114</v>
      </c>
      <c r="C40" s="67">
        <f>C39-C38</f>
        <v>26464.989999999991</v>
      </c>
      <c r="D40" s="52"/>
    </row>
    <row r="41" spans="1:5" ht="15.75" x14ac:dyDescent="0.25">
      <c r="A41" s="1"/>
      <c r="B41" s="43"/>
      <c r="C41" s="43"/>
      <c r="D41" s="52"/>
    </row>
    <row r="42" spans="1:5" ht="15.75" x14ac:dyDescent="0.25">
      <c r="A42" s="1"/>
      <c r="B42" s="43"/>
      <c r="C42" s="43"/>
      <c r="D42" s="52"/>
    </row>
    <row r="43" spans="1:5" ht="15.75" x14ac:dyDescent="0.25">
      <c r="A43" s="1" t="s">
        <v>115</v>
      </c>
      <c r="B43" s="43" t="s">
        <v>116</v>
      </c>
      <c r="C43" s="43"/>
      <c r="D43" s="52"/>
    </row>
    <row r="44" spans="1:5" ht="15.75" x14ac:dyDescent="0.25">
      <c r="A44" s="1"/>
      <c r="B44" s="43" t="s">
        <v>117</v>
      </c>
      <c r="C44" s="43"/>
      <c r="D44" s="52"/>
    </row>
    <row r="45" spans="1:5" ht="15.75" x14ac:dyDescent="0.25">
      <c r="A45" s="1"/>
      <c r="B45" s="43" t="s">
        <v>118</v>
      </c>
      <c r="C45" s="43"/>
      <c r="D45" s="52"/>
    </row>
    <row r="46" spans="1:5" ht="15.75" x14ac:dyDescent="0.25">
      <c r="A46" s="1"/>
      <c r="B46" s="43"/>
      <c r="C46" s="43"/>
      <c r="D46" s="52"/>
    </row>
    <row r="47" spans="1:5" ht="15.75" x14ac:dyDescent="0.25">
      <c r="A47" s="1"/>
      <c r="B47" s="43"/>
      <c r="C47" s="43"/>
      <c r="D47" s="52"/>
    </row>
    <row r="48" spans="1:5" ht="15.75" x14ac:dyDescent="0.25">
      <c r="A48" s="1"/>
      <c r="B48" s="43" t="s">
        <v>119</v>
      </c>
      <c r="C48" s="43"/>
      <c r="D48" s="52"/>
    </row>
    <row r="49" spans="1:4" ht="15.75" x14ac:dyDescent="0.25">
      <c r="A49" s="1"/>
      <c r="B49" s="43"/>
      <c r="C49" s="43"/>
      <c r="D49" s="52"/>
    </row>
    <row r="50" spans="1:4" ht="15.75" x14ac:dyDescent="0.25">
      <c r="A50" s="1"/>
      <c r="B50" s="43"/>
      <c r="C50" s="43"/>
      <c r="D50" s="52"/>
    </row>
  </sheetData>
  <mergeCells count="6">
    <mergeCell ref="B18:C18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2024-02-29T08:31:43Z</dcterms:modified>
</cp:coreProperties>
</file>